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730" windowHeight="11760" tabRatio="941" firstSheet="3" activeTab="17"/>
  </bookViews>
  <sheets>
    <sheet name="投标报价封面" sheetId="93" r:id="rId1"/>
    <sheet name="清单编制说明" sheetId="92" r:id="rId2"/>
    <sheet name="柜类+地板+门+踢脚线 汇总表" sheetId="89" r:id="rId3"/>
    <sheet name="柜类汇总表" sheetId="86" r:id="rId4"/>
    <sheet name="木地板汇总表" sheetId="88" r:id="rId5"/>
    <sheet name="门及踢脚线汇总表" sheetId="90" r:id="rId6"/>
    <sheet name="五金物料" sheetId="91" r:id="rId7"/>
    <sheet name="A1户型" sheetId="75" r:id="rId8"/>
    <sheet name="A2户型" sheetId="76" r:id="rId9"/>
    <sheet name="A2-2户型 " sheetId="77" r:id="rId10"/>
    <sheet name="A2-1户型" sheetId="78" r:id="rId11"/>
    <sheet name="A3-1户型" sheetId="79" r:id="rId12"/>
    <sheet name="A3户型" sheetId="80" r:id="rId13"/>
    <sheet name="A4户型" sheetId="81" r:id="rId14"/>
    <sheet name="A4-1户型 " sheetId="82" r:id="rId15"/>
    <sheet name="B1户型 " sheetId="83" r:id="rId16"/>
    <sheet name="C2-1户型" sheetId="85" r:id="rId17"/>
    <sheet name="C2户型" sheetId="84" r:id="rId18"/>
  </sheets>
  <definedNames>
    <definedName name="_xlnm._FilterDatabase" localSheetId="7" hidden="1">A1户型!$A$2:$R$106</definedName>
    <definedName name="_xlnm._FilterDatabase" localSheetId="10" hidden="1">'A2-1户型'!$A$2:$W$103</definedName>
    <definedName name="_xlnm._FilterDatabase" localSheetId="9" hidden="1">'A2-2户型 '!$A$4:$X$19</definedName>
    <definedName name="_xlnm._FilterDatabase" localSheetId="8" hidden="1">A2户型!$A$4:$R$106</definedName>
    <definedName name="_xlnm._FilterDatabase" localSheetId="11" hidden="1">'A3-1户型'!$A$2:$Q$105</definedName>
    <definedName name="_xlnm._FilterDatabase" localSheetId="12" hidden="1">A3户型!$A$2:$U$105</definedName>
    <definedName name="_xlnm._FilterDatabase" localSheetId="14" hidden="1">'A4-1户型 '!$A$2:$X$104</definedName>
    <definedName name="_xlnm._FilterDatabase" localSheetId="13" hidden="1">A4户型!$A$4:$P$116</definedName>
    <definedName name="_xlnm._FilterDatabase" localSheetId="15" hidden="1">'B1户型 '!$A$3:$X$110</definedName>
    <definedName name="_xlnm._FilterDatabase" localSheetId="16" hidden="1">'C2-1户型'!$A$3:$X$120</definedName>
    <definedName name="_xlnm._FilterDatabase" localSheetId="17" hidden="1">'C2户型'!$A$2:$R$121</definedName>
    <definedName name="_xlnm._FilterDatabase" localSheetId="5" hidden="1">门及踢脚线汇总表!$3:$16</definedName>
    <definedName name="_xlnm.Print_Area" localSheetId="5">门及踢脚线汇总表!$A$1:$AF$16</definedName>
  </definedNames>
  <calcPr calcId="145621"/>
</workbook>
</file>

<file path=xl/calcChain.xml><?xml version="1.0" encoding="utf-8"?>
<calcChain xmlns="http://schemas.openxmlformats.org/spreadsheetml/2006/main">
  <c r="A120" i="84" l="1"/>
  <c r="B119" i="84"/>
  <c r="H118" i="84"/>
  <c r="J118" i="84" s="1"/>
  <c r="J117" i="84"/>
  <c r="J116" i="84"/>
  <c r="E116" i="84"/>
  <c r="J115" i="84"/>
  <c r="J114" i="84"/>
  <c r="J113" i="84"/>
  <c r="F113" i="84"/>
  <c r="A109" i="84"/>
  <c r="A106" i="84"/>
  <c r="B105" i="84"/>
  <c r="H104" i="84"/>
  <c r="J104" i="84" s="1"/>
  <c r="J103" i="84"/>
  <c r="J102" i="84"/>
  <c r="E102" i="84"/>
  <c r="J99" i="84"/>
  <c r="J98" i="84"/>
  <c r="J97" i="84"/>
  <c r="F97" i="84"/>
  <c r="B96" i="84"/>
  <c r="J95" i="84"/>
  <c r="F95" i="84"/>
  <c r="J94" i="84"/>
  <c r="J93" i="84"/>
  <c r="G93" i="84"/>
  <c r="J92" i="84"/>
  <c r="J91" i="84"/>
  <c r="J90" i="84"/>
  <c r="J89" i="84"/>
  <c r="E89" i="84"/>
  <c r="F88" i="84"/>
  <c r="J88" i="84" s="1"/>
  <c r="A84" i="84"/>
  <c r="A81" i="84"/>
  <c r="B80" i="84"/>
  <c r="J79" i="84"/>
  <c r="J78" i="84"/>
  <c r="J77" i="84"/>
  <c r="E76" i="84"/>
  <c r="J76" i="84" s="1"/>
  <c r="J75" i="84"/>
  <c r="J74" i="84"/>
  <c r="F73" i="84"/>
  <c r="J73" i="84" s="1"/>
  <c r="B72" i="84"/>
  <c r="J71" i="84"/>
  <c r="J70" i="84"/>
  <c r="G70" i="84"/>
  <c r="J69" i="84"/>
  <c r="J68" i="84"/>
  <c r="E68" i="84"/>
  <c r="J67" i="84"/>
  <c r="A63" i="84"/>
  <c r="A60" i="84"/>
  <c r="B59" i="84"/>
  <c r="A42" i="84"/>
  <c r="A39" i="84"/>
  <c r="A21" i="84"/>
  <c r="A18" i="84"/>
  <c r="B17" i="84"/>
  <c r="A17" i="84"/>
  <c r="J16" i="84"/>
  <c r="A16" i="84"/>
  <c r="J15" i="84"/>
  <c r="A15" i="84"/>
  <c r="J14" i="84"/>
  <c r="G14" i="84"/>
  <c r="G15" i="84" s="1"/>
  <c r="A14" i="84"/>
  <c r="J13" i="84"/>
  <c r="G13" i="84"/>
  <c r="A13" i="84"/>
  <c r="J12" i="84"/>
  <c r="A12" i="84"/>
  <c r="J11" i="84"/>
  <c r="A11" i="84"/>
  <c r="J10" i="84"/>
  <c r="A10" i="84"/>
  <c r="J9" i="84"/>
  <c r="A9" i="84"/>
  <c r="J8" i="84"/>
  <c r="A8" i="84"/>
  <c r="E7" i="84"/>
  <c r="J7" i="84" s="1"/>
  <c r="A7" i="84"/>
  <c r="J6" i="84"/>
  <c r="A6" i="84"/>
  <c r="A5" i="84"/>
  <c r="A1" i="84"/>
  <c r="A119" i="85"/>
  <c r="B118" i="85"/>
  <c r="J117" i="85"/>
  <c r="H117" i="85"/>
  <c r="J116" i="85"/>
  <c r="E115" i="85"/>
  <c r="J115" i="85" s="1"/>
  <c r="J114" i="85"/>
  <c r="J113" i="85"/>
  <c r="F112" i="85"/>
  <c r="J112" i="85" s="1"/>
  <c r="A108" i="85"/>
  <c r="A105" i="85"/>
  <c r="B104" i="85"/>
  <c r="J103" i="85"/>
  <c r="H103" i="85"/>
  <c r="J102" i="85"/>
  <c r="E101" i="85"/>
  <c r="J101" i="85" s="1"/>
  <c r="J98" i="85"/>
  <c r="J97" i="85"/>
  <c r="F96" i="85"/>
  <c r="J96" i="85" s="1"/>
  <c r="B95" i="85"/>
  <c r="J94" i="85"/>
  <c r="J93" i="85"/>
  <c r="J92" i="85"/>
  <c r="G92" i="85"/>
  <c r="J91" i="85"/>
  <c r="J90" i="85"/>
  <c r="J89" i="85"/>
  <c r="J88" i="85"/>
  <c r="E88" i="85"/>
  <c r="F87" i="85"/>
  <c r="J87" i="85" s="1"/>
  <c r="A83" i="85"/>
  <c r="A81" i="85"/>
  <c r="B80" i="85"/>
  <c r="J79" i="85"/>
  <c r="J78" i="85"/>
  <c r="J77" i="85"/>
  <c r="E76" i="85"/>
  <c r="J76" i="85" s="1"/>
  <c r="J75" i="85"/>
  <c r="J74" i="85"/>
  <c r="F73" i="85"/>
  <c r="J73" i="85" s="1"/>
  <c r="B72" i="85"/>
  <c r="J71" i="85"/>
  <c r="J70" i="85"/>
  <c r="G70" i="85"/>
  <c r="J69" i="85"/>
  <c r="J68" i="85"/>
  <c r="E68" i="85"/>
  <c r="J67" i="85"/>
  <c r="A63" i="85"/>
  <c r="A60" i="85"/>
  <c r="B59" i="85"/>
  <c r="J58" i="85"/>
  <c r="J57" i="85"/>
  <c r="J56" i="85"/>
  <c r="E55" i="85"/>
  <c r="J55" i="85" s="1"/>
  <c r="J54" i="85"/>
  <c r="J53" i="85"/>
  <c r="F52" i="85"/>
  <c r="J52" i="85" s="1"/>
  <c r="B51" i="85"/>
  <c r="J50" i="85"/>
  <c r="J49" i="85"/>
  <c r="G49" i="85"/>
  <c r="J48" i="85"/>
  <c r="J47" i="85"/>
  <c r="E47" i="85"/>
  <c r="J46" i="85"/>
  <c r="A42" i="85"/>
  <c r="A39" i="85"/>
  <c r="B38" i="85"/>
  <c r="J37" i="85"/>
  <c r="J36" i="85"/>
  <c r="J35" i="85"/>
  <c r="J34" i="85"/>
  <c r="J33" i="85"/>
  <c r="J32" i="85"/>
  <c r="J31" i="85"/>
  <c r="B30" i="85"/>
  <c r="J29" i="85"/>
  <c r="J28" i="85"/>
  <c r="G28" i="85"/>
  <c r="J27" i="85"/>
  <c r="J26" i="85"/>
  <c r="E26" i="85"/>
  <c r="J25" i="85"/>
  <c r="A21" i="85"/>
  <c r="A18" i="85"/>
  <c r="B17" i="85"/>
  <c r="A17" i="85"/>
  <c r="J16" i="85"/>
  <c r="A16" i="85"/>
  <c r="J15" i="85"/>
  <c r="A15" i="85"/>
  <c r="J14" i="85"/>
  <c r="A14" i="85"/>
  <c r="J13" i="85"/>
  <c r="G13" i="85"/>
  <c r="G14" i="85" s="1"/>
  <c r="G15" i="85" s="1"/>
  <c r="A13" i="85"/>
  <c r="J12" i="85"/>
  <c r="A12" i="85"/>
  <c r="J11" i="85"/>
  <c r="A11" i="85"/>
  <c r="J10" i="85"/>
  <c r="A10" i="85"/>
  <c r="J9" i="85"/>
  <c r="E9" i="85"/>
  <c r="A9" i="85"/>
  <c r="J8" i="85"/>
  <c r="A8" i="85"/>
  <c r="E7" i="85"/>
  <c r="J7" i="85" s="1"/>
  <c r="A7" i="85"/>
  <c r="J6" i="85"/>
  <c r="A6" i="85"/>
  <c r="A5" i="85"/>
  <c r="A1" i="85"/>
  <c r="A109" i="83"/>
  <c r="B108" i="83"/>
  <c r="J107" i="83"/>
  <c r="H107" i="83"/>
  <c r="J106" i="83"/>
  <c r="J105" i="83"/>
  <c r="J104" i="83"/>
  <c r="E104" i="83"/>
  <c r="J103" i="83"/>
  <c r="J102" i="83"/>
  <c r="J101" i="83"/>
  <c r="F100" i="83"/>
  <c r="J100" i="83" s="1"/>
  <c r="B99" i="83"/>
  <c r="J98" i="83"/>
  <c r="J97" i="83"/>
  <c r="J96" i="83"/>
  <c r="J95" i="83"/>
  <c r="J94" i="83"/>
  <c r="E94" i="83"/>
  <c r="J93" i="83"/>
  <c r="A89" i="83"/>
  <c r="A86" i="83"/>
  <c r="B85" i="83"/>
  <c r="J84" i="83"/>
  <c r="H84" i="83"/>
  <c r="J83" i="83"/>
  <c r="E82" i="83"/>
  <c r="J82" i="83" s="1"/>
  <c r="J79" i="83"/>
  <c r="J78" i="83"/>
  <c r="J77" i="83"/>
  <c r="J76" i="83"/>
  <c r="B75" i="83"/>
  <c r="J74" i="83"/>
  <c r="J73" i="83"/>
  <c r="J72" i="83"/>
  <c r="J71" i="83"/>
  <c r="J70" i="83"/>
  <c r="J69" i="83"/>
  <c r="J68" i="83"/>
  <c r="J67" i="83"/>
  <c r="A63" i="83"/>
  <c r="A60" i="83"/>
  <c r="B59" i="83"/>
  <c r="J58" i="83"/>
  <c r="J57" i="83"/>
  <c r="J56" i="83"/>
  <c r="J55" i="83"/>
  <c r="E55" i="83"/>
  <c r="J54" i="83"/>
  <c r="J53" i="83"/>
  <c r="J52" i="83"/>
  <c r="F52" i="83"/>
  <c r="B51" i="83"/>
  <c r="J50" i="83"/>
  <c r="J49" i="83"/>
  <c r="G49" i="83"/>
  <c r="J48" i="83"/>
  <c r="E47" i="83"/>
  <c r="J47" i="83" s="1"/>
  <c r="F46" i="83"/>
  <c r="J46" i="83" s="1"/>
  <c r="A42" i="83"/>
  <c r="A39" i="83"/>
  <c r="B38" i="83"/>
  <c r="J37" i="83"/>
  <c r="H37" i="83"/>
  <c r="J36" i="83"/>
  <c r="J35" i="83"/>
  <c r="J34" i="83"/>
  <c r="E34" i="83"/>
  <c r="J33" i="83"/>
  <c r="J32" i="83"/>
  <c r="J31" i="83"/>
  <c r="B30" i="83"/>
  <c r="J29" i="83"/>
  <c r="J28" i="83"/>
  <c r="G28" i="83"/>
  <c r="J27" i="83"/>
  <c r="J26" i="83"/>
  <c r="J25" i="83"/>
  <c r="A21" i="83"/>
  <c r="A18" i="83"/>
  <c r="B17" i="83"/>
  <c r="A17" i="83"/>
  <c r="J16" i="83"/>
  <c r="A16" i="83"/>
  <c r="J15" i="83"/>
  <c r="A15" i="83"/>
  <c r="J14" i="83"/>
  <c r="G14" i="83"/>
  <c r="G15" i="83" s="1"/>
  <c r="A14" i="83"/>
  <c r="J13" i="83"/>
  <c r="G13" i="83"/>
  <c r="A13" i="83"/>
  <c r="J12" i="83"/>
  <c r="A12" i="83"/>
  <c r="J11" i="83"/>
  <c r="A11" i="83"/>
  <c r="J10" i="83"/>
  <c r="A10" i="83"/>
  <c r="J9" i="83"/>
  <c r="A9" i="83"/>
  <c r="J8" i="83"/>
  <c r="A8" i="83"/>
  <c r="E7" i="83"/>
  <c r="J7" i="83" s="1"/>
  <c r="A7" i="83"/>
  <c r="J6" i="83"/>
  <c r="A6" i="83"/>
  <c r="J5" i="83"/>
  <c r="A5" i="83"/>
  <c r="A1" i="83"/>
  <c r="A80" i="82"/>
  <c r="B79" i="82"/>
  <c r="H78" i="82"/>
  <c r="J78" i="82" s="1"/>
  <c r="J77" i="82"/>
  <c r="J76" i="82"/>
  <c r="E76" i="82"/>
  <c r="J75" i="82"/>
  <c r="F74" i="82"/>
  <c r="J74" i="82" s="1"/>
  <c r="A70" i="82"/>
  <c r="A67" i="82"/>
  <c r="B66" i="82"/>
  <c r="J65" i="82"/>
  <c r="H65" i="82"/>
  <c r="J64" i="82"/>
  <c r="E63" i="82"/>
  <c r="J63" i="82" s="1"/>
  <c r="J60" i="82"/>
  <c r="J59" i="82"/>
  <c r="J58" i="82"/>
  <c r="J57" i="82"/>
  <c r="J56" i="82"/>
  <c r="B55" i="82"/>
  <c r="J54" i="82"/>
  <c r="J53" i="82"/>
  <c r="G53" i="82"/>
  <c r="J52" i="82"/>
  <c r="J51" i="82"/>
  <c r="J50" i="82"/>
  <c r="J49" i="82"/>
  <c r="J48" i="82"/>
  <c r="E48" i="82"/>
  <c r="J47" i="82"/>
  <c r="A43" i="82"/>
  <c r="A39" i="82"/>
  <c r="B38" i="82"/>
  <c r="J37" i="82"/>
  <c r="H37" i="82"/>
  <c r="J36" i="82"/>
  <c r="J35" i="82"/>
  <c r="J34" i="82"/>
  <c r="E34" i="82"/>
  <c r="J33" i="82"/>
  <c r="J32" i="82"/>
  <c r="J31" i="82"/>
  <c r="B30" i="82"/>
  <c r="J29" i="82"/>
  <c r="J28" i="82"/>
  <c r="G28" i="82"/>
  <c r="J27" i="82"/>
  <c r="J26" i="82"/>
  <c r="J25" i="82"/>
  <c r="A21" i="82"/>
  <c r="A18" i="82"/>
  <c r="B17" i="82"/>
  <c r="A17" i="82"/>
  <c r="J16" i="82"/>
  <c r="A16" i="82"/>
  <c r="J15" i="82"/>
  <c r="G15" i="82"/>
  <c r="A15" i="82"/>
  <c r="J14" i="82"/>
  <c r="A14" i="82"/>
  <c r="J13" i="82"/>
  <c r="A13" i="82"/>
  <c r="J12" i="82"/>
  <c r="A12" i="82"/>
  <c r="J11" i="82"/>
  <c r="A11" i="82"/>
  <c r="J10" i="82"/>
  <c r="A10" i="82"/>
  <c r="E9" i="82"/>
  <c r="J9" i="82" s="1"/>
  <c r="A9" i="82"/>
  <c r="J8" i="82"/>
  <c r="A8" i="82"/>
  <c r="J7" i="82"/>
  <c r="A7" i="82"/>
  <c r="J6" i="82"/>
  <c r="A6" i="82"/>
  <c r="J5" i="82"/>
  <c r="A5" i="82"/>
  <c r="A1" i="82"/>
  <c r="A100" i="81"/>
  <c r="B99" i="81"/>
  <c r="H98" i="81"/>
  <c r="J98" i="81" s="1"/>
  <c r="J97" i="81"/>
  <c r="J96" i="81"/>
  <c r="E96" i="81"/>
  <c r="J95" i="81"/>
  <c r="J94" i="81"/>
  <c r="A90" i="81"/>
  <c r="A87" i="81"/>
  <c r="B86" i="81"/>
  <c r="H85" i="81"/>
  <c r="J85" i="81" s="1"/>
  <c r="J84" i="81"/>
  <c r="J83" i="81"/>
  <c r="E83" i="81"/>
  <c r="J80" i="81"/>
  <c r="J79" i="81"/>
  <c r="J78" i="81"/>
  <c r="J77" i="81"/>
  <c r="J76" i="81"/>
  <c r="B75" i="81"/>
  <c r="J74" i="81"/>
  <c r="J73" i="81"/>
  <c r="G73" i="81"/>
  <c r="J72" i="81"/>
  <c r="J71" i="81"/>
  <c r="J70" i="81"/>
  <c r="J69" i="81"/>
  <c r="E68" i="81"/>
  <c r="J68" i="81" s="1"/>
  <c r="J67" i="81"/>
  <c r="A63" i="81"/>
  <c r="A60" i="81"/>
  <c r="B59" i="81"/>
  <c r="J58" i="81"/>
  <c r="J57" i="81"/>
  <c r="J56" i="81"/>
  <c r="J55" i="81"/>
  <c r="E54" i="81"/>
  <c r="J54" i="81" s="1"/>
  <c r="J53" i="81"/>
  <c r="J52" i="81"/>
  <c r="B51" i="81"/>
  <c r="J50" i="81"/>
  <c r="J49" i="81"/>
  <c r="G49" i="81"/>
  <c r="J48" i="81"/>
  <c r="J47" i="81"/>
  <c r="J46" i="81"/>
  <c r="A42" i="81"/>
  <c r="A39" i="81"/>
  <c r="B38" i="81"/>
  <c r="H37" i="81"/>
  <c r="J37" i="81" s="1"/>
  <c r="J36" i="81"/>
  <c r="J35" i="81"/>
  <c r="E34" i="81"/>
  <c r="J34" i="81" s="1"/>
  <c r="J33" i="81"/>
  <c r="J32" i="81"/>
  <c r="J31" i="81"/>
  <c r="B30" i="81"/>
  <c r="J29" i="81"/>
  <c r="J28" i="81"/>
  <c r="G28" i="81"/>
  <c r="J27" i="81"/>
  <c r="J26" i="81"/>
  <c r="J25" i="81"/>
  <c r="A21" i="81"/>
  <c r="A18" i="81"/>
  <c r="B17" i="81"/>
  <c r="A17" i="81"/>
  <c r="J16" i="81"/>
  <c r="A16" i="81"/>
  <c r="J15" i="81"/>
  <c r="G15" i="81"/>
  <c r="A15" i="81"/>
  <c r="J14" i="81"/>
  <c r="A14" i="81"/>
  <c r="J13" i="81"/>
  <c r="A13" i="81"/>
  <c r="J12" i="81"/>
  <c r="A12" i="81"/>
  <c r="J11" i="81"/>
  <c r="A11" i="81"/>
  <c r="J10" i="81"/>
  <c r="A10" i="81"/>
  <c r="J9" i="81"/>
  <c r="E9" i="81"/>
  <c r="A9" i="81"/>
  <c r="J8" i="81"/>
  <c r="A8" i="81"/>
  <c r="J7" i="81"/>
  <c r="A7" i="81"/>
  <c r="J6" i="81"/>
  <c r="A6" i="81"/>
  <c r="J5" i="81"/>
  <c r="A5" i="81"/>
  <c r="A1" i="81"/>
  <c r="A104" i="80"/>
  <c r="B103" i="80"/>
  <c r="J102" i="80"/>
  <c r="H102" i="80"/>
  <c r="J101" i="80"/>
  <c r="J100" i="80"/>
  <c r="J99" i="80"/>
  <c r="E99" i="80"/>
  <c r="J98" i="80"/>
  <c r="J97" i="80"/>
  <c r="J96" i="80"/>
  <c r="J95" i="80"/>
  <c r="B94" i="80"/>
  <c r="J93" i="80"/>
  <c r="J92" i="80"/>
  <c r="J91" i="80"/>
  <c r="J90" i="80"/>
  <c r="E89" i="80"/>
  <c r="J89" i="80" s="1"/>
  <c r="J88" i="80"/>
  <c r="A84" i="80"/>
  <c r="A81" i="80"/>
  <c r="B80" i="80"/>
  <c r="H79" i="80"/>
  <c r="J79" i="80" s="1"/>
  <c r="J78" i="80"/>
  <c r="J77" i="80"/>
  <c r="E77" i="80"/>
  <c r="J74" i="80"/>
  <c r="J73" i="80"/>
  <c r="J72" i="80"/>
  <c r="J71" i="80"/>
  <c r="B70" i="80"/>
  <c r="J69" i="80"/>
  <c r="J68" i="80"/>
  <c r="G68" i="80"/>
  <c r="J67" i="80"/>
  <c r="J66" i="80"/>
  <c r="J65" i="80"/>
  <c r="J64" i="80"/>
  <c r="J63" i="80"/>
  <c r="A59" i="80"/>
  <c r="A56" i="80"/>
  <c r="B55" i="80"/>
  <c r="J54" i="80"/>
  <c r="J53" i="80"/>
  <c r="J52" i="80"/>
  <c r="E51" i="80"/>
  <c r="J51" i="80" s="1"/>
  <c r="J50" i="80"/>
  <c r="J49" i="80"/>
  <c r="B48" i="80"/>
  <c r="J47" i="80"/>
  <c r="J46" i="80"/>
  <c r="G46" i="80"/>
  <c r="J45" i="80"/>
  <c r="J44" i="80"/>
  <c r="J43" i="80"/>
  <c r="A39" i="80"/>
  <c r="A36" i="80"/>
  <c r="B35" i="80"/>
  <c r="J34" i="80"/>
  <c r="J33" i="80"/>
  <c r="J32" i="80"/>
  <c r="J31" i="80"/>
  <c r="J30" i="80"/>
  <c r="J29" i="80"/>
  <c r="J28" i="80"/>
  <c r="B27" i="80"/>
  <c r="J26" i="80"/>
  <c r="J25" i="80"/>
  <c r="G25" i="80"/>
  <c r="J24" i="80"/>
  <c r="J23" i="80"/>
  <c r="J22" i="80"/>
  <c r="A18" i="80"/>
  <c r="A15" i="80"/>
  <c r="B14" i="80"/>
  <c r="A14" i="80"/>
  <c r="J13" i="80"/>
  <c r="A13" i="80"/>
  <c r="J12" i="80"/>
  <c r="G12" i="80"/>
  <c r="A12" i="80"/>
  <c r="J11" i="80"/>
  <c r="A11" i="80"/>
  <c r="J10" i="80"/>
  <c r="A10" i="80"/>
  <c r="J9" i="80"/>
  <c r="E9" i="80"/>
  <c r="A9" i="80"/>
  <c r="J8" i="80"/>
  <c r="A8" i="80"/>
  <c r="J7" i="80"/>
  <c r="A7" i="80"/>
  <c r="J6" i="80"/>
  <c r="A6" i="80"/>
  <c r="J5" i="80"/>
  <c r="A5" i="80"/>
  <c r="A1" i="80"/>
  <c r="A104" i="79"/>
  <c r="B103" i="79"/>
  <c r="J102" i="79"/>
  <c r="H102" i="79"/>
  <c r="J101" i="79"/>
  <c r="J100" i="79"/>
  <c r="J99" i="79"/>
  <c r="E99" i="79"/>
  <c r="J98" i="79"/>
  <c r="J97" i="79"/>
  <c r="J96" i="79"/>
  <c r="J95" i="79"/>
  <c r="B94" i="79"/>
  <c r="J93" i="79"/>
  <c r="J92" i="79"/>
  <c r="J91" i="79"/>
  <c r="J90" i="79"/>
  <c r="J89" i="79"/>
  <c r="E89" i="79"/>
  <c r="J88" i="79"/>
  <c r="A84" i="79"/>
  <c r="A81" i="79"/>
  <c r="B80" i="79"/>
  <c r="H79" i="79"/>
  <c r="J79" i="79" s="1"/>
  <c r="J78" i="79"/>
  <c r="J77" i="79"/>
  <c r="E77" i="79"/>
  <c r="J74" i="79"/>
  <c r="J73" i="79"/>
  <c r="J72" i="79"/>
  <c r="J71" i="79"/>
  <c r="B70" i="79"/>
  <c r="J69" i="79"/>
  <c r="J68" i="79"/>
  <c r="G68" i="79"/>
  <c r="J67" i="79"/>
  <c r="J66" i="79"/>
  <c r="J65" i="79"/>
  <c r="J64" i="79"/>
  <c r="J63" i="79"/>
  <c r="A59" i="79"/>
  <c r="A56" i="79"/>
  <c r="B55" i="79"/>
  <c r="J54" i="79"/>
  <c r="J53" i="79"/>
  <c r="J52" i="79"/>
  <c r="E51" i="79"/>
  <c r="J51" i="79" s="1"/>
  <c r="J50" i="79"/>
  <c r="J49" i="79"/>
  <c r="B48" i="79"/>
  <c r="J47" i="79"/>
  <c r="J46" i="79"/>
  <c r="G46" i="79"/>
  <c r="J45" i="79"/>
  <c r="J44" i="79"/>
  <c r="J43" i="79"/>
  <c r="A39" i="79"/>
  <c r="A36" i="79"/>
  <c r="B35" i="79"/>
  <c r="J34" i="79"/>
  <c r="J33" i="79"/>
  <c r="J32" i="79"/>
  <c r="J31" i="79"/>
  <c r="J30" i="79"/>
  <c r="J29" i="79"/>
  <c r="J28" i="79"/>
  <c r="B27" i="79"/>
  <c r="J26" i="79"/>
  <c r="J25" i="79"/>
  <c r="G25" i="79"/>
  <c r="J24" i="79"/>
  <c r="J23" i="79"/>
  <c r="J22" i="79"/>
  <c r="A18" i="79"/>
  <c r="A15" i="79"/>
  <c r="B14" i="79"/>
  <c r="A14" i="79"/>
  <c r="J13" i="79"/>
  <c r="A13" i="79"/>
  <c r="J12" i="79"/>
  <c r="G12" i="79"/>
  <c r="A12" i="79"/>
  <c r="J11" i="79"/>
  <c r="A11" i="79"/>
  <c r="J10" i="79"/>
  <c r="A10" i="79"/>
  <c r="J9" i="79"/>
  <c r="E9" i="79"/>
  <c r="A9" i="79"/>
  <c r="J8" i="79"/>
  <c r="A8" i="79"/>
  <c r="J7" i="79"/>
  <c r="A7" i="79"/>
  <c r="J6" i="79"/>
  <c r="A6" i="79"/>
  <c r="J5" i="79"/>
  <c r="A5" i="79"/>
  <c r="A1" i="79"/>
  <c r="A64" i="78"/>
  <c r="B63" i="78"/>
  <c r="J62" i="78"/>
  <c r="H62" i="78"/>
  <c r="J61" i="78"/>
  <c r="J60" i="78"/>
  <c r="J59" i="78"/>
  <c r="E59" i="78"/>
  <c r="J58" i="78"/>
  <c r="J57" i="78"/>
  <c r="B56" i="78"/>
  <c r="J55" i="78"/>
  <c r="J54" i="78"/>
  <c r="J53" i="78"/>
  <c r="J52" i="78"/>
  <c r="J51" i="78"/>
  <c r="J50" i="78"/>
  <c r="A46" i="78"/>
  <c r="A43" i="78"/>
  <c r="B42" i="78"/>
  <c r="J41" i="78"/>
  <c r="H41" i="78"/>
  <c r="J40" i="78"/>
  <c r="E39" i="78"/>
  <c r="J39" i="78" s="1"/>
  <c r="J36" i="78"/>
  <c r="J35" i="78"/>
  <c r="J34" i="78"/>
  <c r="B33" i="78"/>
  <c r="J32" i="78"/>
  <c r="J31" i="78"/>
  <c r="J30" i="78"/>
  <c r="J29" i="78"/>
  <c r="J28" i="78"/>
  <c r="J27" i="78"/>
  <c r="J26" i="78"/>
  <c r="A22" i="78"/>
  <c r="A19" i="78"/>
  <c r="B18" i="78"/>
  <c r="H17" i="78"/>
  <c r="J17" i="78" s="1"/>
  <c r="J16" i="78"/>
  <c r="J15" i="78"/>
  <c r="E14" i="78"/>
  <c r="J14" i="78" s="1"/>
  <c r="J13" i="78"/>
  <c r="J12" i="78"/>
  <c r="J11" i="78"/>
  <c r="B10" i="78"/>
  <c r="J9" i="78"/>
  <c r="J8" i="78"/>
  <c r="G8" i="78"/>
  <c r="J7" i="78"/>
  <c r="J6" i="78"/>
  <c r="J5" i="78"/>
  <c r="A1" i="78"/>
  <c r="A84" i="77"/>
  <c r="B83" i="77"/>
  <c r="J82" i="77"/>
  <c r="H82" i="77"/>
  <c r="J81" i="77"/>
  <c r="J80" i="77"/>
  <c r="J79" i="77"/>
  <c r="E79" i="77"/>
  <c r="J78" i="77"/>
  <c r="J77" i="77"/>
  <c r="B76" i="77"/>
  <c r="J75" i="77"/>
  <c r="J74" i="77"/>
  <c r="J73" i="77"/>
  <c r="J72" i="77"/>
  <c r="J71" i="77"/>
  <c r="J70" i="77"/>
  <c r="A66" i="77"/>
  <c r="A63" i="77"/>
  <c r="B62" i="77"/>
  <c r="J61" i="77"/>
  <c r="H61" i="77"/>
  <c r="J60" i="77"/>
  <c r="E59" i="77"/>
  <c r="J59" i="77" s="1"/>
  <c r="J56" i="77"/>
  <c r="J55" i="77"/>
  <c r="J54" i="77"/>
  <c r="B53" i="77"/>
  <c r="J52" i="77"/>
  <c r="J51" i="77"/>
  <c r="J50" i="77"/>
  <c r="J49" i="77"/>
  <c r="J48" i="77"/>
  <c r="J47" i="77"/>
  <c r="J46" i="77"/>
  <c r="A42" i="77"/>
  <c r="A39" i="77"/>
  <c r="B38" i="77"/>
  <c r="H37" i="77"/>
  <c r="J37" i="77" s="1"/>
  <c r="J36" i="77"/>
  <c r="J35" i="77"/>
  <c r="E34" i="77"/>
  <c r="J34" i="77" s="1"/>
  <c r="J33" i="77"/>
  <c r="J32" i="77"/>
  <c r="J31" i="77"/>
  <c r="B30" i="77"/>
  <c r="J29" i="77"/>
  <c r="J28" i="77"/>
  <c r="G28" i="77"/>
  <c r="J27" i="77"/>
  <c r="J26" i="77"/>
  <c r="J25" i="77"/>
  <c r="A21" i="77"/>
  <c r="A18" i="77"/>
  <c r="B17" i="77"/>
  <c r="A17" i="77"/>
  <c r="J16" i="77"/>
  <c r="A16" i="77"/>
  <c r="J15" i="77"/>
  <c r="A15" i="77"/>
  <c r="J14" i="77"/>
  <c r="A14" i="77"/>
  <c r="J13" i="77"/>
  <c r="G13" i="77"/>
  <c r="G14" i="77" s="1"/>
  <c r="G15" i="77" s="1"/>
  <c r="A13" i="77"/>
  <c r="J12" i="77"/>
  <c r="A12" i="77"/>
  <c r="J11" i="77"/>
  <c r="A11" i="77"/>
  <c r="J10" i="77"/>
  <c r="A10" i="77"/>
  <c r="J9" i="77"/>
  <c r="A9" i="77"/>
  <c r="J8" i="77"/>
  <c r="A8" i="77"/>
  <c r="J7" i="77"/>
  <c r="A7" i="77"/>
  <c r="J6" i="77"/>
  <c r="A6" i="77"/>
  <c r="J5" i="77"/>
  <c r="A5" i="77"/>
  <c r="A1" i="77"/>
  <c r="A105" i="76"/>
  <c r="B104" i="76"/>
  <c r="H103" i="76"/>
  <c r="J103" i="76" s="1"/>
  <c r="J102" i="76"/>
  <c r="J101" i="76"/>
  <c r="E100" i="76"/>
  <c r="J100" i="76" s="1"/>
  <c r="J99" i="76"/>
  <c r="J98" i="76"/>
  <c r="B97" i="76"/>
  <c r="J96" i="76"/>
  <c r="J95" i="76"/>
  <c r="J94" i="76"/>
  <c r="J93" i="76"/>
  <c r="J92" i="76"/>
  <c r="J91" i="76"/>
  <c r="A87" i="76"/>
  <c r="A84" i="76"/>
  <c r="B83" i="76"/>
  <c r="H82" i="76"/>
  <c r="J82" i="76" s="1"/>
  <c r="J81" i="76"/>
  <c r="J80" i="76"/>
  <c r="E80" i="76"/>
  <c r="J77" i="76"/>
  <c r="J76" i="76"/>
  <c r="J75" i="76"/>
  <c r="B74" i="76"/>
  <c r="J73" i="76"/>
  <c r="J72" i="76"/>
  <c r="J71" i="76"/>
  <c r="J70" i="76"/>
  <c r="J69" i="76"/>
  <c r="J68" i="76"/>
  <c r="J67" i="76"/>
  <c r="A63" i="76"/>
  <c r="A60" i="76"/>
  <c r="B59" i="76"/>
  <c r="J58" i="76"/>
  <c r="H58" i="76"/>
  <c r="J57" i="76"/>
  <c r="J56" i="76"/>
  <c r="J55" i="76"/>
  <c r="E55" i="76"/>
  <c r="J54" i="76"/>
  <c r="J53" i="76"/>
  <c r="J52" i="76"/>
  <c r="B51" i="76"/>
  <c r="J50" i="76"/>
  <c r="J49" i="76"/>
  <c r="G49" i="76"/>
  <c r="J48" i="76"/>
  <c r="J47" i="76"/>
  <c r="J46" i="76"/>
  <c r="A42" i="76"/>
  <c r="A39" i="76"/>
  <c r="B38" i="76"/>
  <c r="H37" i="76"/>
  <c r="J37" i="76" s="1"/>
  <c r="J36" i="76"/>
  <c r="J35" i="76"/>
  <c r="E34" i="76"/>
  <c r="J34" i="76" s="1"/>
  <c r="J33" i="76"/>
  <c r="J32" i="76"/>
  <c r="J31" i="76"/>
  <c r="B30" i="76"/>
  <c r="J29" i="76"/>
  <c r="J28" i="76"/>
  <c r="G28" i="76"/>
  <c r="J27" i="76"/>
  <c r="J26" i="76"/>
  <c r="J25" i="76"/>
  <c r="A21" i="76"/>
  <c r="A18" i="76"/>
  <c r="B17" i="76"/>
  <c r="A17" i="76"/>
  <c r="J16" i="76"/>
  <c r="A16" i="76"/>
  <c r="J15" i="76"/>
  <c r="A15" i="76"/>
  <c r="J14" i="76"/>
  <c r="A14" i="76"/>
  <c r="J13" i="76"/>
  <c r="G13" i="76"/>
  <c r="G14" i="76" s="1"/>
  <c r="G15" i="76" s="1"/>
  <c r="A13" i="76"/>
  <c r="J12" i="76"/>
  <c r="A12" i="76"/>
  <c r="J11" i="76"/>
  <c r="A11" i="76"/>
  <c r="J10" i="76"/>
  <c r="A10" i="76"/>
  <c r="J9" i="76"/>
  <c r="A9" i="76"/>
  <c r="J8" i="76"/>
  <c r="A8" i="76"/>
  <c r="J7" i="76"/>
  <c r="A7" i="76"/>
  <c r="J6" i="76"/>
  <c r="A6" i="76"/>
  <c r="J5" i="76"/>
  <c r="A5" i="76"/>
  <c r="A1" i="76"/>
  <c r="A105" i="75"/>
  <c r="B104" i="75"/>
  <c r="H103" i="75"/>
  <c r="J103" i="75" s="1"/>
  <c r="J102" i="75"/>
  <c r="J101" i="75"/>
  <c r="E100" i="75"/>
  <c r="J100" i="75" s="1"/>
  <c r="J99" i="75"/>
  <c r="J98" i="75"/>
  <c r="B97" i="75"/>
  <c r="J96" i="75"/>
  <c r="J95" i="75"/>
  <c r="G95" i="75"/>
  <c r="J94" i="75"/>
  <c r="J93" i="75"/>
  <c r="J92" i="75"/>
  <c r="J91" i="75"/>
  <c r="E91" i="75"/>
  <c r="J90" i="75"/>
  <c r="A86" i="75"/>
  <c r="A83" i="75"/>
  <c r="B82" i="75"/>
  <c r="J81" i="75"/>
  <c r="H81" i="75"/>
  <c r="J80" i="75"/>
  <c r="E79" i="75"/>
  <c r="J79" i="75" s="1"/>
  <c r="J76" i="75"/>
  <c r="J75" i="75"/>
  <c r="J74" i="75"/>
  <c r="B73" i="75"/>
  <c r="J72" i="75"/>
  <c r="J71" i="75"/>
  <c r="G71" i="75"/>
  <c r="J70" i="75"/>
  <c r="J69" i="75"/>
  <c r="J68" i="75"/>
  <c r="J67" i="75"/>
  <c r="A63" i="75"/>
  <c r="A60" i="75"/>
  <c r="B59" i="75"/>
  <c r="J58" i="75"/>
  <c r="J57" i="75"/>
  <c r="J56" i="75"/>
  <c r="J55" i="75"/>
  <c r="J54" i="75"/>
  <c r="J53" i="75"/>
  <c r="J52" i="75"/>
  <c r="B51" i="75"/>
  <c r="J50" i="75"/>
  <c r="J49" i="75"/>
  <c r="G49" i="75"/>
  <c r="J48" i="75"/>
  <c r="J47" i="75"/>
  <c r="J46" i="75"/>
  <c r="A42" i="75"/>
  <c r="A39" i="75"/>
  <c r="B38" i="75"/>
  <c r="J37" i="75"/>
  <c r="J36" i="75"/>
  <c r="J35" i="75"/>
  <c r="J34" i="75"/>
  <c r="J33" i="75"/>
  <c r="J32" i="75"/>
  <c r="J31" i="75"/>
  <c r="B30" i="75"/>
  <c r="J29" i="75"/>
  <c r="J28" i="75"/>
  <c r="G28" i="75"/>
  <c r="J27" i="75"/>
  <c r="J26" i="75"/>
  <c r="J25" i="75"/>
  <c r="A21" i="75"/>
  <c r="A18" i="75"/>
  <c r="B17" i="75"/>
  <c r="A17" i="75"/>
  <c r="J16" i="75"/>
  <c r="A16" i="75"/>
  <c r="J15" i="75"/>
  <c r="A15" i="75"/>
  <c r="J14" i="75"/>
  <c r="G14" i="75"/>
  <c r="G15" i="75" s="1"/>
  <c r="A14" i="75"/>
  <c r="J13" i="75"/>
  <c r="G13" i="75"/>
  <c r="A13" i="75"/>
  <c r="J12" i="75"/>
  <c r="A12" i="75"/>
  <c r="J11" i="75"/>
  <c r="A11" i="75"/>
  <c r="J10" i="75"/>
  <c r="A10" i="75"/>
  <c r="J9" i="75"/>
  <c r="A9" i="75"/>
  <c r="J8" i="75"/>
  <c r="A8" i="75"/>
  <c r="J7" i="75"/>
  <c r="A7" i="75"/>
  <c r="J6" i="75"/>
  <c r="A6" i="75"/>
  <c r="J5" i="75"/>
  <c r="A5" i="75"/>
  <c r="A1" i="75"/>
  <c r="R12" i="90"/>
  <c r="Q12" i="90"/>
  <c r="P12" i="90"/>
  <c r="O12" i="90"/>
  <c r="N12" i="90"/>
  <c r="M12" i="90"/>
  <c r="L12" i="90"/>
  <c r="K12" i="90"/>
  <c r="J12" i="90"/>
  <c r="I12" i="90"/>
  <c r="H12" i="90"/>
  <c r="G12" i="90"/>
  <c r="S9" i="90"/>
  <c r="S7" i="90"/>
  <c r="S5" i="90"/>
  <c r="N4" i="90"/>
  <c r="S8" i="90" s="1"/>
  <c r="L3" i="88"/>
  <c r="Q5" i="88" s="1"/>
  <c r="K15" i="89"/>
  <c r="K14" i="89"/>
  <c r="K13" i="89"/>
  <c r="K12" i="89"/>
  <c r="K10" i="89"/>
  <c r="K9" i="89"/>
  <c r="K8" i="89"/>
  <c r="K7" i="89"/>
  <c r="K6" i="89"/>
  <c r="K17" i="89" s="1"/>
  <c r="K5" i="89"/>
  <c r="Q4" i="88" l="1"/>
  <c r="S6" i="90"/>
  <c r="S10" i="90"/>
  <c r="S12" i="90"/>
</calcChain>
</file>

<file path=xl/comments1.xml><?xml version="1.0" encoding="utf-8"?>
<comments xmlns="http://schemas.openxmlformats.org/spreadsheetml/2006/main">
  <authors>
    <author>yangjiao</author>
  </authors>
  <commentList>
    <comment ref="E3" authorId="0">
      <text>
        <r>
          <rPr>
            <b/>
            <sz val="9"/>
            <rFont val="宋体"/>
            <family val="3"/>
            <charset val="134"/>
          </rPr>
          <t>yangjiao:</t>
        </r>
        <r>
          <rPr>
            <sz val="9"/>
            <rFont val="宋体"/>
            <family val="3"/>
            <charset val="134"/>
          </rPr>
          <t xml:space="preserve">
增加A1'</t>
        </r>
      </text>
    </comment>
    <comment ref="F3" authorId="0">
      <text>
        <r>
          <rPr>
            <b/>
            <sz val="9"/>
            <rFont val="宋体"/>
            <family val="3"/>
            <charset val="134"/>
          </rPr>
          <t>yangjiao:</t>
        </r>
        <r>
          <rPr>
            <sz val="9"/>
            <rFont val="宋体"/>
            <family val="3"/>
            <charset val="134"/>
          </rPr>
          <t xml:space="preserve">
三房两厅两卫
</t>
        </r>
      </text>
    </comment>
  </commentList>
</comments>
</file>

<file path=xl/sharedStrings.xml><?xml version="1.0" encoding="utf-8"?>
<sst xmlns="http://schemas.openxmlformats.org/spreadsheetml/2006/main" count="3619" uniqueCount="274">
  <si>
    <t/>
  </si>
  <si>
    <t>沙坪坝区双碑组团E分区E25-1-1/04、E40-1-1/04、E41-2/04、E46-1/04地块项目柜类、户内门、木地板</t>
  </si>
  <si>
    <t>投标报价</t>
  </si>
  <si>
    <t xml:space="preserve">               投  标  人:                          （单位盖章）</t>
  </si>
  <si>
    <t xml:space="preserve">        </t>
  </si>
  <si>
    <t xml:space="preserve"> </t>
  </si>
  <si>
    <t>沙坪坝区双碑组团E分区E25-1-1/04、E40-1-1/04、E41-2/04、E46-1/04地块项目柜类、户内门、木地板工程量清单编制说明</t>
  </si>
  <si>
    <t>1、本清单中工程量为预估工程量，踢脚线工程量为暂定，结算时按合同约定按实计算。</t>
  </si>
  <si>
    <t>2、柜类、地板、门及踢脚线对应产品的综合单价报价均包所需含五金物料费用，为全费用综合单价，包含合同及图纸约定的全部工作内容。
具体价格组成如下：
①柜类报价包括但不仅限于材料成本、按图纸及技术要求制作费、材料检验费、包装费、劳务费、管理费、保修期内因质量问题引起的维修和更换费用、材料采保费、深化设计及相关配合服务费、利润、运输费、安装费、成品保护费、各项税费、政策性文件规定及合同、技术要求包含的所有风险、责任义务等各项费用；
②门类报价包括但不仅限于材料成本、按图纸及技术要求制作费、材料检验费、包装费、劳务费、管理费、保修期内因质量问题引起的维修和更换费用、材料采保费、运输费、安装费、成品保护费、利润、政策性文件规定及合同、技术要求包含的所有风险、责任义务等各项费用；
③地板报价包括产品的加工、供应、包装、损耗、运输费、安装、成品保护费、税金，还包括样板制作、现场协调、配合验收、抽样检测、因质量问题引起的更换和更换引起的一切费用、技术指导及培训等费用。</t>
  </si>
  <si>
    <t>3、五金物料表仅需投标人填报材料单价。</t>
  </si>
  <si>
    <t>4、本清单中产品的技术要求须满足招标文件中相关规定。</t>
  </si>
  <si>
    <t>5、本次报价需包含总承包管理费，包括总包管理费、施工配合费，以及材料保管费等，竣工结算时按专业工程结算价的4%计取，由乙方向总承包单位支付，此部分费用包含在投标报价中，甲方不另行支付此笔费用。</t>
  </si>
  <si>
    <t>沙坪坝区双碑组团E分区E25-1-1/04、E40-1-1/04、E41-2/04、E46-1/04地块项目柜类、户内门、木地板报价汇总表</t>
  </si>
  <si>
    <t>序号</t>
  </si>
  <si>
    <t>户型</t>
  </si>
  <si>
    <t>每户产品不含税价小计（元/户）</t>
  </si>
  <si>
    <t>单户不含税价小计
（元/户）</t>
  </si>
  <si>
    <t>单户税金小计
（元/户）</t>
  </si>
  <si>
    <t>户数（户）/踢脚线工程量（m）</t>
  </si>
  <si>
    <t>不含税价合计
（元）</t>
  </si>
  <si>
    <t>税金合计
（元）</t>
  </si>
  <si>
    <t>含税价合计
（元）</t>
  </si>
  <si>
    <t>备注</t>
  </si>
  <si>
    <t>柜类</t>
  </si>
  <si>
    <t>强化木地板</t>
  </si>
  <si>
    <t>橡木多层实木复合木地板</t>
  </si>
  <si>
    <t>门</t>
  </si>
  <si>
    <t>门楣板</t>
  </si>
  <si>
    <t>踢脚线</t>
  </si>
  <si>
    <t>A1</t>
  </si>
  <si>
    <t>/</t>
  </si>
  <si>
    <t>A1’</t>
  </si>
  <si>
    <t>A2</t>
  </si>
  <si>
    <t>A2"</t>
  </si>
  <si>
    <t>A2'</t>
  </si>
  <si>
    <t>A3'</t>
  </si>
  <si>
    <t>A3</t>
  </si>
  <si>
    <t>A4</t>
  </si>
  <si>
    <t>A4'</t>
  </si>
  <si>
    <t>B1</t>
  </si>
  <si>
    <t>C2'</t>
  </si>
  <si>
    <t>C2</t>
  </si>
  <si>
    <t>踢脚线工程量</t>
  </si>
  <si>
    <t>35550（m）</t>
  </si>
  <si>
    <t>合计（元）</t>
  </si>
  <si>
    <t>木柜类报价汇总表</t>
  </si>
  <si>
    <t>每户产品不含税单价（元/个）</t>
  </si>
  <si>
    <t>单户不含税
小计
（元/户）</t>
  </si>
  <si>
    <t>税金</t>
  </si>
  <si>
    <t>单户含税
小计
（元/户）</t>
  </si>
  <si>
    <t>玄关柜</t>
  </si>
  <si>
    <t>公卫镜柜</t>
  </si>
  <si>
    <t>公卫地柜</t>
  </si>
  <si>
    <t>主卫镜柜</t>
  </si>
  <si>
    <t>主卫地柜</t>
  </si>
  <si>
    <t>次卫镜柜</t>
  </si>
  <si>
    <t>次卫地柜</t>
  </si>
  <si>
    <t>厨房A面橱柜</t>
  </si>
  <si>
    <t>厨房B面橱柜</t>
  </si>
  <si>
    <t>沙坪坝区双碑组团E分区E25-1-1/04、E40-1-1/04、E41-2/04、E46-1/04地块项目木地板报价表</t>
  </si>
  <si>
    <t>部件名称/型号</t>
  </si>
  <si>
    <t>工艺材质结构说明</t>
  </si>
  <si>
    <t>A1'</t>
  </si>
  <si>
    <t>数量合计
（米）</t>
  </si>
  <si>
    <t>不含税产品单价
（元/米）</t>
  </si>
  <si>
    <t>税金
（元/米）</t>
  </si>
  <si>
    <t>不含税价合计（元）</t>
  </si>
  <si>
    <t>税金合计（元）</t>
  </si>
  <si>
    <t>1284*142.6*12</t>
  </si>
  <si>
    <t>1.规格1284*142.6*12。
2.基层材质为高密度板，密度≥850kg/m³。
3.面层饰面耐磨等级需满足家用I级。
4.甲醛释放量需达E1级。
5.此单价不含：收口线条、踢脚线。
6.此报价工艺为平面工艺，非地暖工艺。
7.安装方式采用悬浮式安装法。
8.成品需要提供相关产品质检报告，符合国家相关质量、环保、防火等规范及标准。</t>
  </si>
  <si>
    <t>不含贴脚线</t>
  </si>
  <si>
    <t>1210*165*15/0.6</t>
  </si>
  <si>
    <t>1.规格1210*165*15，面层橡木木皮厚度0.6mm。
2.基层材质为多层实木板。
3.面层耐磨等级需满足家用I级。
4.甲醛释放量需达E1级。
5.此单价不含踢脚线。
6.此报价工艺为平面工艺，非地暖工艺。
7.安装方式采用悬浮式安装法。
8.成品需要提供相关产品质检报告，符合国家相关质量、环保、防火等规范及标准。</t>
  </si>
  <si>
    <t>备注：此报价含税，含测量、安装、运输,地点：重庆主城区;</t>
  </si>
  <si>
    <t>沙坪坝区双碑组团E分区E25-1-1/04、E40-1-1/04、E41-2/04、E46-1/04地块项目门、踢脚线、门楣报价清单</t>
  </si>
  <si>
    <t>产品名称</t>
  </si>
  <si>
    <t>图纸
编号</t>
  </si>
  <si>
    <t>洞口尺寸
(mm）</t>
  </si>
  <si>
    <t>技术参数</t>
  </si>
  <si>
    <t>单位</t>
  </si>
  <si>
    <t>分户型数量</t>
  </si>
  <si>
    <t>数量</t>
  </si>
  <si>
    <t>含税含安装
总价</t>
  </si>
  <si>
    <t>含税含安装
单价</t>
  </si>
  <si>
    <t>产品不含增值税价格（元）</t>
  </si>
  <si>
    <t>安装费</t>
  </si>
  <si>
    <t>运费   （重庆都）</t>
  </si>
  <si>
    <t>产品增值税率</t>
  </si>
  <si>
    <t>不含增值税价合计</t>
  </si>
  <si>
    <t>门扇单价</t>
  </si>
  <si>
    <t>标准门套单价（深250MM内）</t>
  </si>
  <si>
    <t>门锁</t>
  </si>
  <si>
    <t>合叶</t>
  </si>
  <si>
    <t>移门五金（含导轨.把手）</t>
  </si>
  <si>
    <t>门吸</t>
  </si>
  <si>
    <t>卧室平开门</t>
  </si>
  <si>
    <t>M1</t>
  </si>
  <si>
    <t>2200*900</t>
  </si>
  <si>
    <t>1.洞口深度：250mm以内
2.款式：平板镂槽同色
3.门扇及厚度：科技木皮+6mmMDF面板，门扇厚度40mm;
4.门扇填充：30mm宽实木条间隔填充，龙骨间隔≤40mm;
5.门套结构：双面密度板+多层板，主副板结构
6.门套线：50*15mm密度板包覆科技木皮，45度安装
7.门底框基层夹板条安装应满足门的受力要求，采用点式形式。                                                                                                                                                   8.五金：门碰.合页.门锁等五金件详见物料表
9.门头板单独报价</t>
  </si>
  <si>
    <t>樘</t>
  </si>
  <si>
    <t>报价不含门楣</t>
  </si>
  <si>
    <t>卫生间平开门</t>
  </si>
  <si>
    <t>M2</t>
  </si>
  <si>
    <t>2200*800</t>
  </si>
  <si>
    <t>1.洞口深度：250mm以内
2.款式：平板镂槽同色
3.门扇及厚度：科技木皮+6mmMDF面板，门扇厚度40mm;
4.门扇填充：30mm宽实木条间隔填充，龙骨间隔≤40mm;
5.门套结构：双面密度板+多层板，主副板结构
6.门套线：50*15mm密度板包覆科技木皮，45度安装
7.门底框基层夹板条安装应满足门的受力要求，采用点式形式。                                                                                                                                                   8.五金：门碰.合页.门锁等五金件详见物料表                               9.门头板单独报价</t>
  </si>
  <si>
    <t>主卫生间平开门</t>
  </si>
  <si>
    <t>M3</t>
  </si>
  <si>
    <t>1.洞口深度：250mm以内
2.款式：平板镂槽同色
3.门扇及厚度：科技木皮+6mmMDF面板，门扇厚度40mm;
4.门扇填充：30mm宽实木条间隔填充，龙骨间隔≤40mm;
5.门套结构：双面密度板+多层板，主副板结构
6.门套线：50*15mm密度板包覆科技木皮，45度安装
7.门底框基层夹板条安装应满足门的受力要求，采用点式形式。                                                                                                                                                   8.五金：门碰.合页.门锁等五金件详见物料表</t>
  </si>
  <si>
    <t>厨房平开门</t>
  </si>
  <si>
    <t>M4</t>
  </si>
  <si>
    <t>1.洞口深度：250mm以内
2.款式：1框大玻璃门
3.门扇及厚度：科技木皮+6mmMDF面板，门扇厚度40mm;
4.门扇玻璃：5mm钢化透明玻璃
5.门套结构：双面密度板+多层板，主副板结构
6.门套线：50*15mm密度板包覆科技木皮，45度安装
7.门底框基层夹板条安装应满足门的受力要求，采用点式形式。                                                                                                                                                   8.五金：门碰.合页.门锁等五金件详见物料表</t>
  </si>
  <si>
    <t>厨房外挂单移门</t>
  </si>
  <si>
    <t>M5</t>
  </si>
  <si>
    <t>2200*850</t>
  </si>
  <si>
    <t>1.洞口深度：250mm以内
2.款式：1框大玻璃门
3.门扇及厚度：科技木皮+6mmMDF面板，门扇厚度40mm;
4.门扇玻璃：5mm钢化透明玻璃
5.门套结构：双面密度板+多层板
6.门套线：50*15mm密度板包覆科技木皮，45度安装
7.门底框基层夹板条安装应满足门的受力要求，采用点式形式。                                                                                                                                                   8.五金：移门五金件详见物料表 ，配移门拉手；</t>
  </si>
  <si>
    <t>入户单封空套</t>
  </si>
  <si>
    <t>MT1</t>
  </si>
  <si>
    <t>2200*1100</t>
  </si>
  <si>
    <t>1.洞口深度：150mm以内
2.款式：单封空套
3.门套结构：双面密度板+多层板
4.门套线：50*15mm密度板包覆科技木皮，45度安装
5.门底框基层夹板条安装应满足门的受力要求，采用点式形式。</t>
  </si>
  <si>
    <t>套</t>
  </si>
  <si>
    <t>80*12</t>
  </si>
  <si>
    <t>1.饰面：科技木皮
2.基材：实木
3.其它：背面做防潮处理，底部镶嵌密封胶条</t>
  </si>
  <si>
    <t>M</t>
  </si>
  <si>
    <t>包含线条加长费用，门头板两侧及顶端线条计入平方面积</t>
  </si>
  <si>
    <t>1.饰面：科技木皮（横纹）
2.基材：MDF
3.厚度：8mm</t>
  </si>
  <si>
    <t>㎡</t>
  </si>
  <si>
    <t>木门单户小计（元）</t>
  </si>
  <si>
    <t>户</t>
  </si>
  <si>
    <t>踢脚线单户小计（元）</t>
  </si>
  <si>
    <t>门楣板单户小计（元）</t>
  </si>
  <si>
    <t>合计</t>
  </si>
  <si>
    <t>沙坪坝区双碑组团E分区E25-1-1/04、E40-1-1/04、E41-2/04、E46-1/04地块项目五金配置清单</t>
  </si>
  <si>
    <t>名称</t>
  </si>
  <si>
    <t>品牌</t>
  </si>
  <si>
    <t>图片</t>
  </si>
  <si>
    <t>材质</t>
  </si>
  <si>
    <t>颜色</t>
  </si>
  <si>
    <t>不含税
单价</t>
  </si>
  <si>
    <t>含税单价</t>
  </si>
  <si>
    <t>门锁1</t>
  </si>
  <si>
    <t>不限</t>
  </si>
  <si>
    <t>铝合金</t>
  </si>
  <si>
    <t>黑色</t>
  </si>
  <si>
    <t>把</t>
  </si>
  <si>
    <t>平开合页
4*3*3</t>
  </si>
  <si>
    <t>不锈钢</t>
  </si>
  <si>
    <t>片</t>
  </si>
  <si>
    <t>门挡</t>
  </si>
  <si>
    <t>锌合金</t>
  </si>
  <si>
    <t>只</t>
  </si>
  <si>
    <t>地吸</t>
  </si>
  <si>
    <t>移门拉手</t>
  </si>
  <si>
    <t>木移门</t>
  </si>
  <si>
    <t>含静音滑轮，定位器（单扇门为一套,一套为两个）</t>
  </si>
  <si>
    <t>1、静音高强度轴承尼龙滑轮（承重50KG），不带阻尼
2、具备双维可调功能（上下左右调整）、适用C标产品
3、导轨长度不足整米，按整米计价</t>
  </si>
  <si>
    <t>导轨</t>
  </si>
  <si>
    <t>米</t>
  </si>
  <si>
    <t>项目名称：</t>
  </si>
  <si>
    <t>A1玄关柜</t>
  </si>
  <si>
    <t>物料明细</t>
  </si>
  <si>
    <t>规格(净量)</t>
  </si>
  <si>
    <t>面积
(平米)</t>
  </si>
  <si>
    <t>不含税价
小计</t>
  </si>
  <si>
    <t>税金小计</t>
  </si>
  <si>
    <t>含税价
小计</t>
  </si>
  <si>
    <t>部件名称</t>
  </si>
  <si>
    <t>材料</t>
  </si>
  <si>
    <t>高（长）</t>
  </si>
  <si>
    <t>宽</t>
  </si>
  <si>
    <t>厚度</t>
  </si>
  <si>
    <t>柜体</t>
  </si>
  <si>
    <t>9+18mm颗粒板免漆白色</t>
  </si>
  <si>
    <t>9+18</t>
  </si>
  <si>
    <t>抽屉</t>
  </si>
  <si>
    <t>个</t>
  </si>
  <si>
    <t>顶线辅助板</t>
  </si>
  <si>
    <t>18mm中纤板包覆PVC</t>
  </si>
  <si>
    <t>收口板</t>
  </si>
  <si>
    <t>抽面</t>
  </si>
  <si>
    <t>门板</t>
  </si>
  <si>
    <t>五金配件</t>
  </si>
  <si>
    <t>灯带</t>
  </si>
  <si>
    <t>307/306/649</t>
  </si>
  <si>
    <t>支</t>
  </si>
  <si>
    <t>注：以上工程量按实结算。</t>
  </si>
  <si>
    <t>A1公卫</t>
  </si>
  <si>
    <t>吊柜</t>
  </si>
  <si>
    <t>5mm中纤板+16mm颗粒板免漆白色</t>
  </si>
  <si>
    <t>16mm颗粒板免漆白色</t>
  </si>
  <si>
    <t>铝框镜门（智能镜）</t>
  </si>
  <si>
    <t>164/564</t>
  </si>
  <si>
    <t>悬空地柜</t>
  </si>
  <si>
    <t>看侧板</t>
  </si>
  <si>
    <t>台面</t>
  </si>
  <si>
    <t>浴室柜台面石</t>
  </si>
  <si>
    <t>15mm单色石英石下掉40</t>
  </si>
  <si>
    <t>普通石英石</t>
  </si>
  <si>
    <t>A1主卫</t>
  </si>
  <si>
    <t>A1厨房A面</t>
  </si>
  <si>
    <t>18mm中纤板烤漆</t>
  </si>
  <si>
    <t>地柜</t>
  </si>
  <si>
    <t>锅篮</t>
  </si>
  <si>
    <t>碗篮</t>
  </si>
  <si>
    <t>15mm单色石英石下掉50</t>
  </si>
  <si>
    <t>A1厨房B面</t>
  </si>
  <si>
    <t>323/681</t>
  </si>
  <si>
    <t xml:space="preserve">普通石英石 </t>
  </si>
  <si>
    <t>A2玄关柜</t>
  </si>
  <si>
    <t>A2公卫</t>
  </si>
  <si>
    <t>164/664</t>
  </si>
  <si>
    <t>A2主卫</t>
  </si>
  <si>
    <t>A2厨房A面</t>
  </si>
  <si>
    <t>325/235</t>
  </si>
  <si>
    <t>A2厨房B面</t>
  </si>
  <si>
    <t>A2-2玄关柜</t>
  </si>
  <si>
    <t>A2-2公卫</t>
  </si>
  <si>
    <t>A2-2厨房A面</t>
  </si>
  <si>
    <t>A2-2厨房B面</t>
  </si>
  <si>
    <t>A2-1公卫</t>
  </si>
  <si>
    <t>A2-1厨房A面</t>
  </si>
  <si>
    <t>A2-1厨房B面</t>
  </si>
  <si>
    <t>A3-1玄关柜</t>
  </si>
  <si>
    <t>728/346/728</t>
  </si>
  <si>
    <t>A3-1主卫</t>
  </si>
  <si>
    <t>A3-1公卫</t>
  </si>
  <si>
    <t>164/704</t>
  </si>
  <si>
    <t>A3-1厨房A面</t>
  </si>
  <si>
    <t>355/694</t>
  </si>
  <si>
    <t>A3-1厨房B面</t>
  </si>
  <si>
    <t>351/702</t>
  </si>
  <si>
    <t>A3玄关柜</t>
  </si>
  <si>
    <t>A3主卫</t>
  </si>
  <si>
    <t>A3公卫</t>
  </si>
  <si>
    <t>A3厨房A面</t>
  </si>
  <si>
    <t>A3厨房B面</t>
  </si>
  <si>
    <t>A4玄关柜</t>
  </si>
  <si>
    <t>670/668</t>
  </si>
  <si>
    <t>A4公卫</t>
  </si>
  <si>
    <t>614/164</t>
  </si>
  <si>
    <t>A4主卫</t>
  </si>
  <si>
    <t>A4厨房A面</t>
  </si>
  <si>
    <t>259/469</t>
  </si>
  <si>
    <t>封板</t>
  </si>
  <si>
    <t>A4厨房B面</t>
  </si>
  <si>
    <t>A4-1玄关柜</t>
  </si>
  <si>
    <t>A4-1公卫</t>
  </si>
  <si>
    <t>A4-1厨房A面</t>
  </si>
  <si>
    <t>A4-1厨房B面</t>
  </si>
  <si>
    <t>B1玄关柜</t>
  </si>
  <si>
    <t>700/698</t>
  </si>
  <si>
    <t>B1主卫</t>
  </si>
  <si>
    <t>164/419</t>
  </si>
  <si>
    <t>668/764</t>
  </si>
  <si>
    <t>B1公卫</t>
  </si>
  <si>
    <t>B1厨房A面</t>
  </si>
  <si>
    <t>526/555</t>
  </si>
  <si>
    <t>B1厨房B面</t>
  </si>
  <si>
    <t>C2-1玄关柜</t>
  </si>
  <si>
    <t>886/884</t>
  </si>
  <si>
    <t>C2-1公卫</t>
  </si>
  <si>
    <t>C2-1主卫</t>
  </si>
  <si>
    <t>164/764</t>
  </si>
  <si>
    <t>C2-1次卫</t>
  </si>
  <si>
    <t>C2-1厨房A面</t>
  </si>
  <si>
    <t>C2-1厨房B面</t>
  </si>
  <si>
    <t>C2玄关柜</t>
  </si>
  <si>
    <t>C2公卫</t>
  </si>
  <si>
    <t>C2公卫镜柜小计</t>
  </si>
  <si>
    <t>C2公卫地柜小计</t>
  </si>
  <si>
    <t>C2主卫</t>
  </si>
  <si>
    <t>C2主卫镜柜小计</t>
  </si>
  <si>
    <t>C2次卫</t>
  </si>
  <si>
    <t>C2厨房A面</t>
  </si>
  <si>
    <t>C2厨房B面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</si>
</sst>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8" formatCode="0.00_ "/>
    <numFmt numFmtId="179" formatCode="0.00_);[Red]\(0.00\)"/>
    <numFmt numFmtId="180" formatCode="#,##0.00_ "/>
    <numFmt numFmtId="181" formatCode="0;[Red]0"/>
    <numFmt numFmtId="182" formatCode="\¥#,##0.00;\¥\-#,##0.00"/>
    <numFmt numFmtId="183" formatCode="#,##0_ "/>
  </numFmts>
  <fonts count="3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Helv"/>
      <family val="2"/>
    </font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indexed="0"/>
      <name val="宋体"/>
      <charset val="134"/>
    </font>
    <font>
      <sz val="14"/>
      <color indexed="0"/>
      <name val="宋体"/>
      <charset val="134"/>
    </font>
    <font>
      <b/>
      <sz val="12"/>
      <color indexed="0"/>
      <name val="宋体"/>
      <charset val="134"/>
    </font>
    <font>
      <b/>
      <sz val="24"/>
      <color indexed="0"/>
      <name val="宋体"/>
      <charset val="134"/>
    </font>
    <font>
      <sz val="10"/>
      <color indexed="0"/>
      <name val="楷体_GB2312"/>
      <charset val="134"/>
    </font>
    <font>
      <b/>
      <sz val="10"/>
      <color indexed="0"/>
      <name val="楷体_GB2312"/>
      <charset val="134"/>
    </font>
    <font>
      <sz val="11"/>
      <color indexed="0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1">
    <xf numFmtId="0" fontId="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5" fillId="0" borderId="0"/>
    <xf numFmtId="9" fontId="35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35" fillId="0" borderId="0">
      <alignment vertical="center"/>
    </xf>
    <xf numFmtId="0" fontId="5" fillId="0" borderId="0"/>
    <xf numFmtId="0" fontId="35" fillId="0" borderId="0"/>
    <xf numFmtId="0" fontId="5" fillId="0" borderId="0"/>
    <xf numFmtId="0" fontId="5" fillId="0" borderId="0"/>
  </cellStyleXfs>
  <cellXfs count="203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180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" fillId="0" borderId="1" xfId="7" applyFont="1" applyBorder="1" applyAlignment="1">
      <alignment horizontal="center" vertical="center" wrapText="1"/>
    </xf>
    <xf numFmtId="14" fontId="14" fillId="0" borderId="1" xfId="7" applyNumberFormat="1" applyFont="1" applyBorder="1" applyAlignment="1">
      <alignment horizontal="center" vertical="center" wrapText="1"/>
    </xf>
    <xf numFmtId="180" fontId="2" fillId="0" borderId="1" xfId="0" applyNumberFormat="1" applyFont="1" applyBorder="1">
      <alignment vertical="center"/>
    </xf>
    <xf numFmtId="0" fontId="3" fillId="0" borderId="1" xfId="6" applyFont="1" applyBorder="1" applyAlignment="1">
      <alignment vertical="center" wrapText="1"/>
    </xf>
    <xf numFmtId="0" fontId="2" fillId="0" borderId="1" xfId="6" applyFont="1" applyBorder="1" applyAlignment="1">
      <alignment vertical="center" wrapText="1"/>
    </xf>
    <xf numFmtId="9" fontId="3" fillId="0" borderId="1" xfId="6" applyNumberFormat="1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/>
    </xf>
    <xf numFmtId="0" fontId="2" fillId="0" borderId="1" xfId="6" applyFont="1" applyBorder="1" applyAlignment="1">
      <alignment horizontal="center" vertical="center" wrapText="1"/>
    </xf>
    <xf numFmtId="180" fontId="3" fillId="0" borderId="0" xfId="0" applyNumberFormat="1" applyFont="1">
      <alignment vertical="center"/>
    </xf>
    <xf numFmtId="0" fontId="15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81" fontId="2" fillId="0" borderId="0" xfId="7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78" fontId="11" fillId="0" borderId="0" xfId="0" applyNumberFormat="1" applyFont="1" applyAlignment="1">
      <alignment horizontal="center" vertical="center" wrapText="1"/>
    </xf>
    <xf numFmtId="180" fontId="11" fillId="0" borderId="0" xfId="0" applyNumberFormat="1" applyFont="1" applyAlignment="1">
      <alignment horizontal="center" vertical="center" wrapText="1"/>
    </xf>
    <xf numFmtId="178" fontId="11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9" fontId="1" fillId="0" borderId="1" xfId="3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180" fontId="22" fillId="0" borderId="0" xfId="0" applyNumberFormat="1" applyFont="1">
      <alignment vertical="center"/>
    </xf>
    <xf numFmtId="0" fontId="22" fillId="0" borderId="0" xfId="0" applyFont="1" applyFill="1">
      <alignment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80" fontId="0" fillId="0" borderId="0" xfId="0" applyNumberFormat="1">
      <alignment vertical="center"/>
    </xf>
    <xf numFmtId="0" fontId="16" fillId="0" borderId="1" xfId="0" applyFont="1" applyBorder="1" applyAlignment="1">
      <alignment horizontal="center" vertical="center"/>
    </xf>
    <xf numFmtId="180" fontId="16" fillId="0" borderId="1" xfId="0" applyNumberFormat="1" applyFont="1" applyBorder="1" applyAlignment="1">
      <alignment horizontal="center" vertical="center"/>
    </xf>
    <xf numFmtId="180" fontId="20" fillId="0" borderId="1" xfId="0" applyNumberFormat="1" applyFont="1" applyBorder="1" applyAlignment="1" applyProtection="1">
      <alignment horizontal="center" vertical="center" wrapText="1"/>
      <protection locked="0"/>
    </xf>
    <xf numFmtId="180" fontId="11" fillId="0" borderId="1" xfId="0" applyNumberFormat="1" applyFont="1" applyBorder="1">
      <alignment vertical="center"/>
    </xf>
    <xf numFmtId="180" fontId="16" fillId="0" borderId="1" xfId="0" applyNumberFormat="1" applyFont="1" applyBorder="1" applyAlignment="1">
      <alignment horizontal="center" vertical="center" wrapText="1"/>
    </xf>
    <xf numFmtId="18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80" fontId="0" fillId="0" borderId="0" xfId="0" applyNumberFormat="1" applyAlignment="1">
      <alignment horizontal="center" vertical="center" wrapText="1"/>
    </xf>
    <xf numFmtId="183" fontId="11" fillId="0" borderId="1" xfId="0" applyNumberFormat="1" applyFont="1" applyBorder="1" applyAlignment="1">
      <alignment horizontal="center" vertical="center" wrapText="1"/>
    </xf>
    <xf numFmtId="180" fontId="11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27" fillId="0" borderId="0" xfId="0" applyFont="1" applyFill="1" applyAlignment="1">
      <alignment horizontal="left" vertical="top" wrapText="1"/>
    </xf>
    <xf numFmtId="0" fontId="29" fillId="0" borderId="0" xfId="0" applyFont="1" applyFill="1" applyAlignment="1">
      <alignment horizontal="left" wrapText="1"/>
    </xf>
    <xf numFmtId="0" fontId="27" fillId="0" borderId="0" xfId="0" applyFont="1" applyFill="1" applyAlignment="1">
      <alignment wrapText="1"/>
    </xf>
    <xf numFmtId="0" fontId="31" fillId="0" borderId="0" xfId="0" applyFont="1" applyFill="1" applyAlignment="1">
      <alignment horizontal="center" vertical="center" wrapText="1"/>
    </xf>
    <xf numFmtId="0" fontId="27" fillId="0" borderId="0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right" wrapText="1"/>
    </xf>
    <xf numFmtId="0" fontId="27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0" fontId="33" fillId="0" borderId="0" xfId="0" applyFont="1" applyFill="1" applyAlignment="1">
      <alignment horizontal="right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180" fontId="16" fillId="0" borderId="8" xfId="0" applyNumberFormat="1" applyFont="1" applyBorder="1" applyAlignment="1">
      <alignment horizontal="center" vertical="center" wrapText="1"/>
    </xf>
    <xf numFmtId="180" fontId="16" fillId="0" borderId="9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80" fontId="0" fillId="0" borderId="0" xfId="0" applyNumberFormat="1" applyAlignment="1">
      <alignment horizontal="center" vertical="center" wrapText="1"/>
    </xf>
    <xf numFmtId="180" fontId="0" fillId="0" borderId="0" xfId="0" applyNumberFormat="1" applyAlignment="1">
      <alignment horizontal="center" vertical="center"/>
    </xf>
    <xf numFmtId="180" fontId="16" fillId="0" borderId="1" xfId="0" applyNumberFormat="1" applyFont="1" applyBorder="1" applyAlignment="1">
      <alignment horizontal="center" vertical="center" wrapText="1"/>
    </xf>
    <xf numFmtId="180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80" fontId="16" fillId="0" borderId="8" xfId="0" applyNumberFormat="1" applyFont="1" applyBorder="1" applyAlignment="1">
      <alignment horizontal="center" vertical="center"/>
    </xf>
    <xf numFmtId="180" fontId="16" fillId="0" borderId="9" xfId="0" applyNumberFormat="1" applyFont="1" applyBorder="1" applyAlignment="1">
      <alignment horizontal="center" vertical="center"/>
    </xf>
    <xf numFmtId="180" fontId="23" fillId="0" borderId="0" xfId="0" applyNumberFormat="1" applyFont="1" applyAlignment="1">
      <alignment horizontal="center" vertical="center" wrapText="1"/>
    </xf>
    <xf numFmtId="180" fontId="23" fillId="0" borderId="0" xfId="0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180" fontId="24" fillId="0" borderId="1" xfId="0" applyNumberFormat="1" applyFont="1" applyBorder="1" applyAlignment="1">
      <alignment horizontal="center" vertical="center" wrapText="1"/>
    </xf>
    <xf numFmtId="180" fontId="24" fillId="0" borderId="1" xfId="0" applyNumberFormat="1" applyFont="1" applyBorder="1" applyAlignment="1">
      <alignment horizontal="center" vertical="center"/>
    </xf>
    <xf numFmtId="181" fontId="20" fillId="0" borderId="7" xfId="0" applyNumberFormat="1" applyFont="1" applyFill="1" applyBorder="1" applyAlignment="1">
      <alignment horizontal="center" vertical="center" wrapText="1"/>
    </xf>
    <xf numFmtId="181" fontId="20" fillId="0" borderId="10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9" fontId="2" fillId="0" borderId="1" xfId="6" applyNumberFormat="1" applyFont="1" applyBorder="1" applyAlignment="1">
      <alignment horizontal="center" vertical="center" wrapText="1"/>
    </xf>
    <xf numFmtId="0" fontId="2" fillId="0" borderId="1" xfId="6" applyFont="1" applyBorder="1" applyAlignment="1">
      <alignment horizontal="left" vertical="center" wrapText="1"/>
    </xf>
    <xf numFmtId="0" fontId="17" fillId="3" borderId="0" xfId="0" applyFont="1" applyFill="1" applyAlignment="1">
      <alignment horizontal="center" vertical="center"/>
    </xf>
    <xf numFmtId="178" fontId="17" fillId="3" borderId="0" xfId="0" applyNumberFormat="1" applyFont="1" applyFill="1" applyAlignment="1">
      <alignment horizontal="center" vertical="center" wrapText="1"/>
    </xf>
    <xf numFmtId="180" fontId="17" fillId="3" borderId="0" xfId="0" applyNumberFormat="1" applyFont="1" applyFill="1" applyAlignment="1">
      <alignment horizontal="center" vertical="center" wrapText="1"/>
    </xf>
    <xf numFmtId="178" fontId="17" fillId="3" borderId="0" xfId="0" applyNumberFormat="1" applyFont="1" applyFill="1" applyAlignment="1">
      <alignment horizontal="center" vertical="center"/>
    </xf>
    <xf numFmtId="181" fontId="3" fillId="3" borderId="1" xfId="0" applyNumberFormat="1" applyFont="1" applyFill="1" applyBorder="1" applyAlignment="1">
      <alignment horizontal="center" vertical="center" wrapText="1"/>
    </xf>
    <xf numFmtId="181" fontId="3" fillId="3" borderId="1" xfId="7" applyNumberFormat="1" applyFont="1" applyFill="1" applyBorder="1" applyAlignment="1">
      <alignment horizontal="center" vertical="center" wrapText="1"/>
    </xf>
    <xf numFmtId="182" fontId="12" fillId="3" borderId="1" xfId="6" applyNumberFormat="1" applyFont="1" applyFill="1" applyBorder="1" applyAlignment="1">
      <alignment horizontal="center" vertical="center" wrapText="1"/>
    </xf>
    <xf numFmtId="178" fontId="3" fillId="3" borderId="1" xfId="0" applyNumberFormat="1" applyFont="1" applyFill="1" applyBorder="1" applyAlignment="1" applyProtection="1">
      <alignment horizontal="center" vertical="center" wrapText="1"/>
      <protection hidden="1"/>
    </xf>
    <xf numFmtId="181" fontId="20" fillId="3" borderId="1" xfId="0" applyNumberFormat="1" applyFont="1" applyFill="1" applyBorder="1" applyAlignment="1">
      <alignment horizontal="center" vertical="center" wrapText="1"/>
    </xf>
    <xf numFmtId="181" fontId="3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49" fontId="1" fillId="3" borderId="1" xfId="9" applyNumberFormat="1" applyFont="1" applyFill="1" applyBorder="1" applyAlignment="1">
      <alignment horizontal="left" vertical="center" wrapText="1"/>
    </xf>
    <xf numFmtId="182" fontId="1" fillId="3" borderId="1" xfId="0" applyNumberFormat="1" applyFont="1" applyFill="1" applyBorder="1" applyAlignment="1">
      <alignment horizontal="center" vertical="center" wrapText="1"/>
    </xf>
    <xf numFmtId="178" fontId="0" fillId="3" borderId="1" xfId="0" applyNumberFormat="1" applyFill="1" applyBorder="1" applyAlignment="1">
      <alignment horizontal="center" vertical="center" wrapText="1"/>
    </xf>
    <xf numFmtId="178" fontId="1" fillId="3" borderId="12" xfId="0" applyNumberFormat="1" applyFont="1" applyFill="1" applyBorder="1" applyAlignment="1">
      <alignment horizontal="center" vertical="center" wrapText="1"/>
    </xf>
    <xf numFmtId="9" fontId="0" fillId="3" borderId="1" xfId="3" applyFont="1" applyFill="1" applyBorder="1" applyAlignment="1">
      <alignment horizontal="center" vertical="center" wrapText="1"/>
    </xf>
    <xf numFmtId="178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 wrapText="1"/>
    </xf>
    <xf numFmtId="178" fontId="1" fillId="3" borderId="1" xfId="1" applyNumberFormat="1" applyFont="1" applyFill="1" applyBorder="1" applyAlignment="1" applyProtection="1">
      <alignment horizontal="center" vertical="center" wrapText="1"/>
    </xf>
    <xf numFmtId="179" fontId="1" fillId="3" borderId="1" xfId="0" applyNumberFormat="1" applyFont="1" applyFill="1" applyBorder="1" applyAlignment="1">
      <alignment horizontal="center" vertical="center" wrapText="1"/>
    </xf>
    <xf numFmtId="9" fontId="1" fillId="3" borderId="1" xfId="3" applyFont="1" applyFill="1" applyBorder="1" applyAlignment="1">
      <alignment horizontal="center" vertical="center" wrapText="1"/>
    </xf>
    <xf numFmtId="180" fontId="1" fillId="3" borderId="1" xfId="3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78" fontId="1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178" fontId="16" fillId="3" borderId="1" xfId="0" applyNumberFormat="1" applyFont="1" applyFill="1" applyBorder="1" applyAlignment="1">
      <alignment horizontal="center" vertical="center" wrapText="1"/>
    </xf>
    <xf numFmtId="180" fontId="16" fillId="3" borderId="1" xfId="0" applyNumberFormat="1" applyFont="1" applyFill="1" applyBorder="1" applyAlignment="1">
      <alignment horizontal="center" vertical="center" wrapText="1"/>
    </xf>
    <xf numFmtId="178" fontId="16" fillId="3" borderId="1" xfId="0" applyNumberFormat="1" applyFont="1" applyFill="1" applyBorder="1" applyAlignment="1">
      <alignment horizontal="center" vertical="center"/>
    </xf>
    <xf numFmtId="0" fontId="6" fillId="3" borderId="0" xfId="7" applyFont="1" applyFill="1" applyAlignment="1">
      <alignment horizontal="center" vertical="center"/>
    </xf>
    <xf numFmtId="0" fontId="6" fillId="3" borderId="0" xfId="7" applyFont="1" applyFill="1" applyAlignment="1">
      <alignment horizontal="left" vertical="center"/>
    </xf>
    <xf numFmtId="178" fontId="6" fillId="3" borderId="0" xfId="7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3" fillId="3" borderId="1" xfId="7" applyFont="1" applyFill="1" applyBorder="1" applyAlignment="1">
      <alignment horizontal="center" vertical="center"/>
    </xf>
    <xf numFmtId="0" fontId="3" fillId="3" borderId="1" xfId="7" applyFont="1" applyFill="1" applyBorder="1" applyAlignment="1">
      <alignment horizontal="left" vertical="center"/>
    </xf>
    <xf numFmtId="0" fontId="3" fillId="3" borderId="8" xfId="7" applyFont="1" applyFill="1" applyBorder="1" applyAlignment="1">
      <alignment vertical="center"/>
    </xf>
    <xf numFmtId="0" fontId="3" fillId="3" borderId="8" xfId="7" applyFont="1" applyFill="1" applyBorder="1" applyAlignment="1">
      <alignment vertical="center"/>
    </xf>
    <xf numFmtId="0" fontId="3" fillId="3" borderId="9" xfId="7" applyFont="1" applyFill="1" applyBorder="1" applyAlignment="1">
      <alignment vertical="center"/>
    </xf>
    <xf numFmtId="0" fontId="3" fillId="3" borderId="5" xfId="7" applyFont="1" applyFill="1" applyBorder="1" applyAlignment="1">
      <alignment vertical="center"/>
    </xf>
    <xf numFmtId="0" fontId="1" fillId="3" borderId="0" xfId="0" applyFont="1" applyFill="1" applyAlignment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2" fillId="3" borderId="0" xfId="2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178" fontId="1" fillId="3" borderId="1" xfId="2" applyNumberFormat="1" applyFont="1" applyFill="1" applyBorder="1" applyAlignment="1">
      <alignment horizontal="left" vertical="center" wrapText="1"/>
    </xf>
    <xf numFmtId="178" fontId="8" fillId="3" borderId="1" xfId="0" applyNumberFormat="1" applyFont="1" applyFill="1" applyBorder="1" applyAlignment="1">
      <alignment horizontal="center" vertical="center" wrapText="1"/>
    </xf>
    <xf numFmtId="178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78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" xfId="2" applyFont="1" applyFill="1" applyBorder="1" applyAlignment="1">
      <alignment horizontal="center" vertical="center" wrapText="1"/>
    </xf>
    <xf numFmtId="0" fontId="10" fillId="3" borderId="5" xfId="7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 wrapText="1"/>
    </xf>
    <xf numFmtId="0" fontId="1" fillId="3" borderId="1" xfId="10" applyFont="1" applyFill="1" applyBorder="1" applyAlignment="1" applyProtection="1">
      <alignment horizontal="left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7" applyFont="1" applyFill="1" applyBorder="1" applyAlignment="1">
      <alignment horizontal="center" vertical="center"/>
    </xf>
    <xf numFmtId="178" fontId="1" fillId="3" borderId="1" xfId="4" applyNumberFormat="1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79" fontId="12" fillId="3" borderId="1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178" fontId="12" fillId="3" borderId="1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2" applyFill="1" applyAlignment="1">
      <alignment horizontal="center" vertical="center" wrapText="1"/>
    </xf>
    <xf numFmtId="0" fontId="5" fillId="3" borderId="0" xfId="2" applyFill="1" applyAlignment="1">
      <alignment horizontal="left" vertical="center" wrapText="1"/>
    </xf>
    <xf numFmtId="178" fontId="5" fillId="3" borderId="0" xfId="2" applyNumberFormat="1" applyFill="1" applyAlignment="1">
      <alignment horizontal="center" vertical="center" wrapText="1"/>
    </xf>
    <xf numFmtId="0" fontId="3" fillId="3" borderId="1" xfId="7" applyFont="1" applyFill="1" applyBorder="1" applyAlignment="1">
      <alignment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left" vertical="center"/>
      <protection locked="0"/>
    </xf>
    <xf numFmtId="0" fontId="1" fillId="3" borderId="1" xfId="7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1" fillId="3" borderId="1" xfId="4" applyFont="1" applyFill="1" applyBorder="1" applyAlignment="1">
      <alignment horizontal="left" vertical="center"/>
    </xf>
    <xf numFmtId="178" fontId="8" fillId="3" borderId="1" xfId="2" applyNumberFormat="1" applyFont="1" applyFill="1" applyBorder="1" applyAlignment="1">
      <alignment horizontal="center" vertical="center" wrapText="1"/>
    </xf>
    <xf numFmtId="178" fontId="8" fillId="3" borderId="1" xfId="2" applyNumberFormat="1" applyFont="1" applyFill="1" applyBorder="1" applyAlignment="1">
      <alignment vertical="center" wrapText="1"/>
    </xf>
    <xf numFmtId="178" fontId="9" fillId="3" borderId="1" xfId="0" applyNumberFormat="1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 wrapText="1"/>
    </xf>
    <xf numFmtId="178" fontId="12" fillId="3" borderId="1" xfId="0" applyNumberFormat="1" applyFont="1" applyFill="1" applyBorder="1" applyAlignment="1">
      <alignment vertical="center" wrapText="1"/>
    </xf>
    <xf numFmtId="0" fontId="1" fillId="3" borderId="5" xfId="7" applyFont="1" applyFill="1" applyBorder="1" applyAlignment="1">
      <alignment horizontal="left" vertical="center"/>
    </xf>
    <xf numFmtId="0" fontId="1" fillId="3" borderId="1" xfId="7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8" fillId="3" borderId="10" xfId="0" applyFont="1" applyFill="1" applyBorder="1" applyAlignment="1">
      <alignment horizontal="center" vertical="center" wrapText="1"/>
    </xf>
  </cellXfs>
  <cellStyles count="11">
    <cellStyle name="百分比" xfId="3" builtinId="5"/>
    <cellStyle name="常规" xfId="0" builtinId="0"/>
    <cellStyle name="常规 2" xfId="7"/>
    <cellStyle name="常规 3 2" xfId="6"/>
    <cellStyle name="常规 4" xfId="8"/>
    <cellStyle name="常规 5" xfId="9"/>
    <cellStyle name="常规 6" xfId="5"/>
    <cellStyle name="常规_Sheet1" xfId="10"/>
    <cellStyle name="常规_Sheet1 2" xfId="4"/>
    <cellStyle name="常规_Sheet2 2" xfId="2"/>
    <cellStyle name="超链接" xfId="1" builtinId="8"/>
  </cellStyles>
  <dxfs count="0"/>
  <tableStyles count="0" defaultTableStyle="TableStyleMedium9"/>
  <colors>
    <mruColors>
      <color rgb="FFBA34BD"/>
      <color rgb="FF0005FE"/>
      <color rgb="FFFFFF00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4</xdr:row>
      <xdr:rowOff>38100</xdr:rowOff>
    </xdr:from>
    <xdr:to>
      <xdr:col>3</xdr:col>
      <xdr:colOff>953770</xdr:colOff>
      <xdr:row>4</xdr:row>
      <xdr:rowOff>756285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rcRect l="62219" t="38778" r="20270" b="22838"/>
        <a:stretch>
          <a:fillRect/>
        </a:stretch>
      </xdr:blipFill>
      <xdr:spPr>
        <a:xfrm>
          <a:off x="3133725" y="2355215"/>
          <a:ext cx="725170" cy="718185"/>
        </a:xfrm>
        <a:prstGeom prst="rect">
          <a:avLst/>
        </a:prstGeom>
      </xdr:spPr>
    </xdr:pic>
    <xdr:clientData/>
  </xdr:twoCellAnchor>
  <xdr:twoCellAnchor editAs="oneCell">
    <xdr:from>
      <xdr:col>3</xdr:col>
      <xdr:colOff>241300</xdr:colOff>
      <xdr:row>2</xdr:row>
      <xdr:rowOff>114300</xdr:rowOff>
    </xdr:from>
    <xdr:to>
      <xdr:col>3</xdr:col>
      <xdr:colOff>902335</xdr:colOff>
      <xdr:row>2</xdr:row>
      <xdr:rowOff>717550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rcRect l="32621" t="17322" r="37159" b="21657"/>
        <a:stretch>
          <a:fillRect/>
        </a:stretch>
      </xdr:blipFill>
      <xdr:spPr>
        <a:xfrm>
          <a:off x="3146425" y="869315"/>
          <a:ext cx="661035" cy="603250"/>
        </a:xfrm>
        <a:prstGeom prst="rect">
          <a:avLst/>
        </a:prstGeom>
      </xdr:spPr>
    </xdr:pic>
    <xdr:clientData/>
  </xdr:twoCellAnchor>
  <xdr:twoCellAnchor>
    <xdr:from>
      <xdr:col>3</xdr:col>
      <xdr:colOff>215900</xdr:colOff>
      <xdr:row>3</xdr:row>
      <xdr:rowOff>25400</xdr:rowOff>
    </xdr:from>
    <xdr:to>
      <xdr:col>3</xdr:col>
      <xdr:colOff>933450</xdr:colOff>
      <xdr:row>3</xdr:row>
      <xdr:rowOff>757020</xdr:rowOff>
    </xdr:to>
    <xdr:pic>
      <xdr:nvPicPr>
        <xdr:cNvPr id="4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21025" y="1561465"/>
          <a:ext cx="71755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150495</xdr:colOff>
      <xdr:row>7</xdr:row>
      <xdr:rowOff>93345</xdr:rowOff>
    </xdr:from>
    <xdr:to>
      <xdr:col>3</xdr:col>
      <xdr:colOff>965835</xdr:colOff>
      <xdr:row>7</xdr:row>
      <xdr:rowOff>603885</xdr:rowOff>
    </xdr:to>
    <xdr:pic>
      <xdr:nvPicPr>
        <xdr:cNvPr id="5" name="图片 2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55620" y="4886960"/>
          <a:ext cx="815340" cy="510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8</xdr:row>
      <xdr:rowOff>73025</xdr:rowOff>
    </xdr:from>
    <xdr:to>
      <xdr:col>3</xdr:col>
      <xdr:colOff>873760</xdr:colOff>
      <xdr:row>8</xdr:row>
      <xdr:rowOff>635635</xdr:rowOff>
    </xdr:to>
    <xdr:pic>
      <xdr:nvPicPr>
        <xdr:cNvPr id="6" name="图片 2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86100" y="5502910"/>
          <a:ext cx="69278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394335</xdr:colOff>
      <xdr:row>6</xdr:row>
      <xdr:rowOff>40640</xdr:rowOff>
    </xdr:from>
    <xdr:to>
      <xdr:col>3</xdr:col>
      <xdr:colOff>684530</xdr:colOff>
      <xdr:row>6</xdr:row>
      <xdr:rowOff>712470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99460" y="4053205"/>
          <a:ext cx="290195" cy="671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238125</xdr:colOff>
      <xdr:row>5</xdr:row>
      <xdr:rowOff>80010</xdr:rowOff>
    </xdr:from>
    <xdr:to>
      <xdr:col>3</xdr:col>
      <xdr:colOff>930910</xdr:colOff>
      <xdr:row>5</xdr:row>
      <xdr:rowOff>833755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43250" y="3178175"/>
          <a:ext cx="692785" cy="7537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M2" sqref="M2"/>
    </sheetView>
  </sheetViews>
  <sheetFormatPr defaultColWidth="9" defaultRowHeight="13.5"/>
  <cols>
    <col min="6" max="6" width="39.5" customWidth="1"/>
    <col min="7" max="7" width="9" hidden="1" customWidth="1"/>
  </cols>
  <sheetData>
    <row r="1" spans="1:7" ht="104.25" customHeight="1">
      <c r="A1" s="56" t="s">
        <v>0</v>
      </c>
      <c r="B1" s="61" t="s">
        <v>1</v>
      </c>
      <c r="C1" s="61" t="s">
        <v>0</v>
      </c>
      <c r="D1" s="61" t="s">
        <v>0</v>
      </c>
      <c r="E1" s="61" t="s">
        <v>0</v>
      </c>
      <c r="F1" s="61" t="s">
        <v>0</v>
      </c>
      <c r="G1" s="57"/>
    </row>
    <row r="2" spans="1:7" ht="125.25" customHeight="1">
      <c r="A2" s="62" t="s">
        <v>2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</row>
    <row r="3" spans="1:7" ht="65.25" customHeight="1">
      <c r="A3" s="63" t="s">
        <v>3</v>
      </c>
      <c r="B3" s="63"/>
      <c r="C3" s="63"/>
      <c r="D3" s="63"/>
      <c r="E3" s="63"/>
      <c r="F3" s="63"/>
      <c r="G3" s="58" t="s">
        <v>0</v>
      </c>
    </row>
    <row r="4" spans="1:7" ht="48.75" customHeight="1">
      <c r="A4" s="64" t="s">
        <v>4</v>
      </c>
      <c r="B4" s="64" t="s">
        <v>0</v>
      </c>
      <c r="C4" s="64"/>
      <c r="D4" s="64" t="s">
        <v>0</v>
      </c>
      <c r="E4" s="64" t="s">
        <v>0</v>
      </c>
      <c r="F4" s="64" t="s">
        <v>0</v>
      </c>
      <c r="G4" s="64" t="s">
        <v>0</v>
      </c>
    </row>
    <row r="5" spans="1:7" ht="30" customHeight="1">
      <c r="A5" s="65"/>
      <c r="B5" s="65"/>
      <c r="C5" s="65"/>
      <c r="D5" s="60"/>
      <c r="E5" s="66"/>
      <c r="F5" s="66"/>
      <c r="G5" s="66"/>
    </row>
    <row r="6" spans="1:7">
      <c r="A6" s="67"/>
      <c r="B6" s="67"/>
      <c r="C6" s="67"/>
      <c r="D6" s="59"/>
      <c r="E6" s="64"/>
      <c r="F6" s="64"/>
      <c r="G6" s="64"/>
    </row>
    <row r="7" spans="1:7">
      <c r="A7" s="68" t="s">
        <v>5</v>
      </c>
      <c r="B7" s="68" t="s">
        <v>0</v>
      </c>
      <c r="C7" s="68" t="s">
        <v>0</v>
      </c>
      <c r="D7" s="68" t="s">
        <v>0</v>
      </c>
      <c r="E7" s="68" t="s">
        <v>0</v>
      </c>
      <c r="F7" s="68" t="s">
        <v>0</v>
      </c>
      <c r="G7" s="68" t="s">
        <v>0</v>
      </c>
    </row>
    <row r="8" spans="1:7" ht="41.25" customHeight="1">
      <c r="A8" s="69"/>
      <c r="B8" s="69" t="s">
        <v>0</v>
      </c>
      <c r="C8" s="69" t="s">
        <v>0</v>
      </c>
      <c r="D8" s="69" t="s">
        <v>0</v>
      </c>
      <c r="E8" s="69" t="s">
        <v>0</v>
      </c>
      <c r="F8" s="69" t="s">
        <v>0</v>
      </c>
      <c r="G8" s="69" t="s">
        <v>0</v>
      </c>
    </row>
  </sheetData>
  <mergeCells count="12">
    <mergeCell ref="A8:G8"/>
    <mergeCell ref="A5:C5"/>
    <mergeCell ref="E5:G5"/>
    <mergeCell ref="A6:C6"/>
    <mergeCell ref="E6:G6"/>
    <mergeCell ref="A7:G7"/>
    <mergeCell ref="B1:F1"/>
    <mergeCell ref="A2:G2"/>
    <mergeCell ref="A3:F3"/>
    <mergeCell ref="A4:B4"/>
    <mergeCell ref="C4:E4"/>
    <mergeCell ref="F4:G4"/>
  </mergeCells>
  <phoneticPr fontId="38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0070C0"/>
    <pageSetUpPr fitToPage="1"/>
  </sheetPr>
  <dimension ref="A1:R104"/>
  <sheetViews>
    <sheetView topLeftCell="A69" zoomScale="80" zoomScaleNormal="80" workbookViewId="0">
      <selection activeCell="T78" sqref="A1:XFD1048576"/>
    </sheetView>
  </sheetViews>
  <sheetFormatPr defaultColWidth="9" defaultRowHeight="21.95" customHeight="1"/>
  <cols>
    <col min="1" max="1" width="4.125" style="182" customWidth="1"/>
    <col min="2" max="2" width="9.625" style="182" customWidth="1"/>
    <col min="3" max="3" width="13.875" style="182" customWidth="1"/>
    <col min="4" max="4" width="28.125" style="183" customWidth="1"/>
    <col min="5" max="5" width="10.125" style="182" customWidth="1"/>
    <col min="6" max="6" width="7.5" style="182" customWidth="1"/>
    <col min="7" max="8" width="6.125" style="182" customWidth="1"/>
    <col min="9" max="9" width="7.375" style="182" customWidth="1"/>
    <col min="10" max="10" width="7.5" style="182" customWidth="1"/>
    <col min="11" max="12" width="9.375" style="184" customWidth="1"/>
    <col min="13" max="15" width="11.25" style="182" customWidth="1"/>
    <col min="16" max="16" width="15.5" style="182" customWidth="1"/>
    <col min="17" max="16384" width="9" style="182"/>
  </cols>
  <sheetData>
    <row r="1" spans="1:18" s="139" customFormat="1" ht="35.1" customHeight="1">
      <c r="A1" s="136" t="str">
        <f>K2&amp;"报价清单"</f>
        <v>A2-2玄关柜报价清单</v>
      </c>
      <c r="B1" s="136"/>
      <c r="C1" s="136"/>
      <c r="D1" s="137"/>
      <c r="E1" s="136"/>
      <c r="F1" s="136"/>
      <c r="G1" s="136"/>
      <c r="H1" s="136"/>
      <c r="I1" s="136"/>
      <c r="J1" s="136"/>
      <c r="K1" s="138"/>
      <c r="L1" s="138"/>
      <c r="M1" s="136"/>
      <c r="N1" s="136"/>
      <c r="O1" s="136"/>
      <c r="P1" s="136"/>
    </row>
    <row r="2" spans="1:18" s="146" customFormat="1" ht="21.95" customHeight="1">
      <c r="A2" s="140" t="s">
        <v>157</v>
      </c>
      <c r="B2" s="140"/>
      <c r="C2" s="141"/>
      <c r="D2" s="141"/>
      <c r="E2" s="141"/>
      <c r="F2" s="141"/>
      <c r="G2" s="141"/>
      <c r="H2" s="141"/>
      <c r="I2" s="140" t="s">
        <v>14</v>
      </c>
      <c r="J2" s="185"/>
      <c r="K2" s="143" t="s">
        <v>214</v>
      </c>
      <c r="L2" s="144"/>
      <c r="M2" s="144"/>
      <c r="N2" s="144"/>
      <c r="O2" s="144"/>
      <c r="P2" s="145"/>
    </row>
    <row r="3" spans="1:18" s="152" customFormat="1" ht="21.95" customHeight="1">
      <c r="A3" s="147" t="s">
        <v>13</v>
      </c>
      <c r="B3" s="147" t="s">
        <v>132</v>
      </c>
      <c r="C3" s="147" t="s">
        <v>159</v>
      </c>
      <c r="D3" s="147"/>
      <c r="E3" s="148" t="s">
        <v>160</v>
      </c>
      <c r="F3" s="149"/>
      <c r="G3" s="150"/>
      <c r="H3" s="147" t="s">
        <v>81</v>
      </c>
      <c r="I3" s="147" t="s">
        <v>79</v>
      </c>
      <c r="J3" s="147" t="s">
        <v>161</v>
      </c>
      <c r="K3" s="147" t="s">
        <v>137</v>
      </c>
      <c r="L3" s="147" t="s">
        <v>48</v>
      </c>
      <c r="M3" s="147" t="s">
        <v>162</v>
      </c>
      <c r="N3" s="147" t="s">
        <v>163</v>
      </c>
      <c r="O3" s="147" t="s">
        <v>164</v>
      </c>
      <c r="P3" s="147" t="s">
        <v>22</v>
      </c>
      <c r="R3" s="146"/>
    </row>
    <row r="4" spans="1:18" s="154" customFormat="1" ht="21.95" customHeight="1">
      <c r="A4" s="147"/>
      <c r="B4" s="147"/>
      <c r="C4" s="153" t="s">
        <v>165</v>
      </c>
      <c r="D4" s="153" t="s">
        <v>166</v>
      </c>
      <c r="E4" s="153" t="s">
        <v>167</v>
      </c>
      <c r="F4" s="153" t="s">
        <v>168</v>
      </c>
      <c r="G4" s="153" t="s">
        <v>169</v>
      </c>
      <c r="H4" s="147"/>
      <c r="I4" s="147"/>
      <c r="J4" s="147"/>
      <c r="K4" s="147"/>
      <c r="L4" s="147"/>
      <c r="M4" s="147"/>
      <c r="N4" s="147"/>
      <c r="O4" s="147"/>
      <c r="P4" s="147"/>
      <c r="R4" s="146"/>
    </row>
    <row r="5" spans="1:18" s="154" customFormat="1" ht="21.95" customHeight="1">
      <c r="A5" s="155">
        <f t="shared" ref="A5:A17" si="0">ROW()-4</f>
        <v>1</v>
      </c>
      <c r="B5" s="156" t="s">
        <v>170</v>
      </c>
      <c r="C5" s="157" t="s">
        <v>170</v>
      </c>
      <c r="D5" s="158" t="s">
        <v>171</v>
      </c>
      <c r="E5" s="155">
        <v>2400</v>
      </c>
      <c r="F5" s="155">
        <v>1460</v>
      </c>
      <c r="G5" s="155" t="s">
        <v>172</v>
      </c>
      <c r="H5" s="155">
        <v>1</v>
      </c>
      <c r="I5" s="155" t="s">
        <v>125</v>
      </c>
      <c r="J5" s="159">
        <f>E5*F5*H5/1000000</f>
        <v>3.504</v>
      </c>
      <c r="K5" s="160"/>
      <c r="L5" s="160"/>
      <c r="M5" s="161"/>
      <c r="N5" s="161"/>
      <c r="O5" s="161"/>
      <c r="P5" s="162"/>
      <c r="R5" s="146"/>
    </row>
    <row r="6" spans="1:18" s="154" customFormat="1" ht="21.95" customHeight="1">
      <c r="A6" s="155">
        <f t="shared" si="0"/>
        <v>2</v>
      </c>
      <c r="B6" s="156"/>
      <c r="C6" s="157" t="s">
        <v>173</v>
      </c>
      <c r="D6" s="158"/>
      <c r="E6" s="155"/>
      <c r="F6" s="155"/>
      <c r="G6" s="155"/>
      <c r="H6" s="155">
        <v>4</v>
      </c>
      <c r="I6" s="155" t="s">
        <v>174</v>
      </c>
      <c r="J6" s="159">
        <f>H6</f>
        <v>4</v>
      </c>
      <c r="K6" s="160"/>
      <c r="L6" s="160"/>
      <c r="M6" s="161"/>
      <c r="N6" s="161"/>
      <c r="O6" s="161"/>
      <c r="P6" s="162"/>
      <c r="R6" s="146"/>
    </row>
    <row r="7" spans="1:18" s="154" customFormat="1" ht="21.95" customHeight="1">
      <c r="A7" s="155">
        <f t="shared" si="0"/>
        <v>3</v>
      </c>
      <c r="B7" s="156"/>
      <c r="C7" s="163" t="s">
        <v>175</v>
      </c>
      <c r="D7" s="158" t="s">
        <v>176</v>
      </c>
      <c r="E7" s="155">
        <v>1370</v>
      </c>
      <c r="F7" s="155">
        <v>45</v>
      </c>
      <c r="G7" s="155">
        <v>18</v>
      </c>
      <c r="H7" s="155">
        <v>1</v>
      </c>
      <c r="I7" s="155" t="s">
        <v>125</v>
      </c>
      <c r="J7" s="159">
        <f>E7/1000*F7/1000*H7</f>
        <v>6.1650000000000003E-2</v>
      </c>
      <c r="K7" s="160"/>
      <c r="L7" s="160"/>
      <c r="M7" s="161"/>
      <c r="N7" s="161"/>
      <c r="O7" s="161"/>
      <c r="P7" s="162"/>
      <c r="R7" s="146"/>
    </row>
    <row r="8" spans="1:18" s="154" customFormat="1" ht="21.95" customHeight="1">
      <c r="A8" s="155">
        <f t="shared" si="0"/>
        <v>4</v>
      </c>
      <c r="B8" s="156"/>
      <c r="C8" s="163" t="s">
        <v>177</v>
      </c>
      <c r="D8" s="158" t="s">
        <v>176</v>
      </c>
      <c r="E8" s="155">
        <v>2400</v>
      </c>
      <c r="F8" s="155">
        <v>45</v>
      </c>
      <c r="G8" s="155">
        <v>18</v>
      </c>
      <c r="H8" s="155">
        <v>2</v>
      </c>
      <c r="I8" s="155" t="s">
        <v>125</v>
      </c>
      <c r="J8" s="159">
        <f t="shared" ref="J8:J15" si="1">E8/1000*F8/1000*H8</f>
        <v>0.216</v>
      </c>
      <c r="K8" s="160"/>
      <c r="L8" s="160"/>
      <c r="M8" s="161"/>
      <c r="N8" s="161"/>
      <c r="O8" s="161"/>
      <c r="P8" s="162"/>
      <c r="R8" s="146"/>
    </row>
    <row r="9" spans="1:18" s="154" customFormat="1" ht="21.95" customHeight="1">
      <c r="A9" s="155">
        <f t="shared" si="0"/>
        <v>5</v>
      </c>
      <c r="B9" s="156"/>
      <c r="C9" s="163" t="s">
        <v>177</v>
      </c>
      <c r="D9" s="158" t="s">
        <v>176</v>
      </c>
      <c r="E9" s="155">
        <v>1370</v>
      </c>
      <c r="F9" s="155">
        <v>75</v>
      </c>
      <c r="G9" s="155">
        <v>18</v>
      </c>
      <c r="H9" s="155">
        <v>1</v>
      </c>
      <c r="I9" s="155" t="s">
        <v>125</v>
      </c>
      <c r="J9" s="159">
        <f t="shared" si="1"/>
        <v>0.10275000000000001</v>
      </c>
      <c r="K9" s="160"/>
      <c r="L9" s="160"/>
      <c r="M9" s="161"/>
      <c r="N9" s="161"/>
      <c r="O9" s="161"/>
      <c r="P9" s="162"/>
      <c r="R9" s="146"/>
    </row>
    <row r="10" spans="1:18" s="154" customFormat="1" ht="21.95" customHeight="1">
      <c r="A10" s="155">
        <f t="shared" si="0"/>
        <v>6</v>
      </c>
      <c r="B10" s="156"/>
      <c r="C10" s="163" t="s">
        <v>178</v>
      </c>
      <c r="D10" s="158" t="s">
        <v>176</v>
      </c>
      <c r="E10" s="155">
        <v>180</v>
      </c>
      <c r="F10" s="155">
        <v>343</v>
      </c>
      <c r="G10" s="155">
        <v>18</v>
      </c>
      <c r="H10" s="155">
        <v>2</v>
      </c>
      <c r="I10" s="155" t="s">
        <v>125</v>
      </c>
      <c r="J10" s="159">
        <f t="shared" si="1"/>
        <v>0.12347999999999999</v>
      </c>
      <c r="K10" s="160"/>
      <c r="L10" s="160"/>
      <c r="M10" s="161"/>
      <c r="N10" s="161"/>
      <c r="O10" s="161"/>
      <c r="P10" s="162"/>
      <c r="R10" s="146"/>
    </row>
    <row r="11" spans="1:18" s="154" customFormat="1" ht="21.95" customHeight="1">
      <c r="A11" s="155">
        <f t="shared" si="0"/>
        <v>7</v>
      </c>
      <c r="B11" s="156"/>
      <c r="C11" s="163" t="s">
        <v>178</v>
      </c>
      <c r="D11" s="158" t="s">
        <v>176</v>
      </c>
      <c r="E11" s="155">
        <v>180</v>
      </c>
      <c r="F11" s="155">
        <v>342</v>
      </c>
      <c r="G11" s="155">
        <v>18</v>
      </c>
      <c r="H11" s="155">
        <v>2</v>
      </c>
      <c r="I11" s="155" t="s">
        <v>125</v>
      </c>
      <c r="J11" s="159">
        <f t="shared" si="1"/>
        <v>0.12311999999999999</v>
      </c>
      <c r="K11" s="160"/>
      <c r="L11" s="160"/>
      <c r="M11" s="161"/>
      <c r="N11" s="161"/>
      <c r="O11" s="161"/>
      <c r="P11" s="162"/>
      <c r="R11" s="146"/>
    </row>
    <row r="12" spans="1:18" s="154" customFormat="1" ht="21.95" customHeight="1">
      <c r="A12" s="155">
        <f t="shared" si="0"/>
        <v>8</v>
      </c>
      <c r="B12" s="156"/>
      <c r="C12" s="163" t="s">
        <v>179</v>
      </c>
      <c r="D12" s="158" t="s">
        <v>176</v>
      </c>
      <c r="E12" s="155">
        <v>855</v>
      </c>
      <c r="F12" s="155">
        <v>343</v>
      </c>
      <c r="G12" s="155">
        <v>18</v>
      </c>
      <c r="H12" s="155">
        <v>2</v>
      </c>
      <c r="I12" s="155" t="s">
        <v>125</v>
      </c>
      <c r="J12" s="159">
        <f t="shared" si="1"/>
        <v>0.58653</v>
      </c>
      <c r="K12" s="160"/>
      <c r="L12" s="160"/>
      <c r="M12" s="161"/>
      <c r="N12" s="161"/>
      <c r="O12" s="161"/>
      <c r="P12" s="162"/>
      <c r="R12" s="146"/>
    </row>
    <row r="13" spans="1:18" s="154" customFormat="1" ht="21.95" customHeight="1">
      <c r="A13" s="155">
        <f t="shared" si="0"/>
        <v>9</v>
      </c>
      <c r="B13" s="156"/>
      <c r="C13" s="163" t="s">
        <v>179</v>
      </c>
      <c r="D13" s="158" t="s">
        <v>176</v>
      </c>
      <c r="E13" s="155">
        <v>855</v>
      </c>
      <c r="F13" s="155">
        <v>342</v>
      </c>
      <c r="G13" s="155">
        <f t="shared" ref="G13:G15" si="2">G12</f>
        <v>18</v>
      </c>
      <c r="H13" s="155">
        <v>2</v>
      </c>
      <c r="I13" s="155" t="s">
        <v>125</v>
      </c>
      <c r="J13" s="159">
        <f t="shared" si="1"/>
        <v>0.5848199999999999</v>
      </c>
      <c r="K13" s="160"/>
      <c r="L13" s="160"/>
      <c r="M13" s="161"/>
      <c r="N13" s="161"/>
      <c r="O13" s="161"/>
      <c r="P13" s="162"/>
      <c r="R13" s="146"/>
    </row>
    <row r="14" spans="1:18" s="154" customFormat="1" ht="21.95" customHeight="1">
      <c r="A14" s="155">
        <f t="shared" si="0"/>
        <v>10</v>
      </c>
      <c r="B14" s="156"/>
      <c r="C14" s="163" t="s">
        <v>179</v>
      </c>
      <c r="D14" s="158" t="s">
        <v>176</v>
      </c>
      <c r="E14" s="155">
        <v>667</v>
      </c>
      <c r="F14" s="155">
        <v>343</v>
      </c>
      <c r="G14" s="155">
        <f t="shared" si="2"/>
        <v>18</v>
      </c>
      <c r="H14" s="155">
        <v>2</v>
      </c>
      <c r="I14" s="155" t="s">
        <v>125</v>
      </c>
      <c r="J14" s="159">
        <f t="shared" si="1"/>
        <v>0.45756200000000002</v>
      </c>
      <c r="K14" s="160"/>
      <c r="L14" s="160"/>
      <c r="M14" s="161"/>
      <c r="N14" s="161"/>
      <c r="O14" s="161"/>
      <c r="P14" s="162"/>
      <c r="R14" s="146"/>
    </row>
    <row r="15" spans="1:18" s="154" customFormat="1" ht="21.95" customHeight="1">
      <c r="A15" s="155">
        <f t="shared" si="0"/>
        <v>11</v>
      </c>
      <c r="B15" s="156"/>
      <c r="C15" s="163" t="s">
        <v>179</v>
      </c>
      <c r="D15" s="158" t="s">
        <v>176</v>
      </c>
      <c r="E15" s="155">
        <v>667</v>
      </c>
      <c r="F15" s="155">
        <v>342</v>
      </c>
      <c r="G15" s="155">
        <f t="shared" si="2"/>
        <v>18</v>
      </c>
      <c r="H15" s="155">
        <v>2</v>
      </c>
      <c r="I15" s="155" t="s">
        <v>125</v>
      </c>
      <c r="J15" s="159">
        <f t="shared" si="1"/>
        <v>0.45622800000000002</v>
      </c>
      <c r="K15" s="160"/>
      <c r="L15" s="160"/>
      <c r="M15" s="161"/>
      <c r="N15" s="161"/>
      <c r="O15" s="161"/>
      <c r="P15" s="162"/>
      <c r="R15" s="146"/>
    </row>
    <row r="16" spans="1:18" s="170" customFormat="1" ht="21.95" customHeight="1">
      <c r="A16" s="155">
        <f t="shared" si="0"/>
        <v>12</v>
      </c>
      <c r="B16" s="164" t="s">
        <v>180</v>
      </c>
      <c r="C16" s="165" t="s">
        <v>181</v>
      </c>
      <c r="D16" s="166"/>
      <c r="E16" s="167"/>
      <c r="F16" s="199" t="s">
        <v>182</v>
      </c>
      <c r="G16" s="167"/>
      <c r="H16" s="168">
        <v>6</v>
      </c>
      <c r="I16" s="155" t="s">
        <v>183</v>
      </c>
      <c r="J16" s="159">
        <f>H16</f>
        <v>6</v>
      </c>
      <c r="K16" s="160"/>
      <c r="L16" s="160"/>
      <c r="M16" s="161"/>
      <c r="N16" s="161"/>
      <c r="O16" s="161"/>
      <c r="P16" s="169"/>
      <c r="R16" s="146"/>
    </row>
    <row r="17" spans="1:18" s="152" customFormat="1" ht="21.95" customHeight="1">
      <c r="A17" s="155">
        <f t="shared" si="0"/>
        <v>13</v>
      </c>
      <c r="B17" s="171" t="str">
        <f>K2&amp;"小计"</f>
        <v>A2-2玄关柜小计</v>
      </c>
      <c r="C17" s="171"/>
      <c r="D17" s="171"/>
      <c r="E17" s="171"/>
      <c r="F17" s="171"/>
      <c r="G17" s="171"/>
      <c r="H17" s="171"/>
      <c r="I17" s="171"/>
      <c r="J17" s="171"/>
      <c r="K17" s="172"/>
      <c r="L17" s="173"/>
      <c r="M17" s="174"/>
      <c r="N17" s="174"/>
      <c r="O17" s="174"/>
      <c r="P17" s="162"/>
      <c r="R17" s="146"/>
    </row>
    <row r="18" spans="1:18" s="152" customFormat="1" ht="21.95" customHeight="1">
      <c r="A18" s="171" t="str">
        <f>K2&amp;"综合单价"</f>
        <v>A2-2玄关柜综合单价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97"/>
      <c r="L18" s="178"/>
      <c r="M18" s="174"/>
      <c r="N18" s="174"/>
      <c r="O18" s="174"/>
      <c r="P18" s="162"/>
      <c r="R18" s="146"/>
    </row>
    <row r="19" spans="1:18" s="181" customFormat="1" ht="21.95" customHeight="1">
      <c r="A19" s="179" t="s">
        <v>184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R19" s="146"/>
    </row>
    <row r="20" spans="1:18" ht="21.95" customHeight="1">
      <c r="R20" s="146"/>
    </row>
    <row r="21" spans="1:18" s="139" customFormat="1" ht="35.1" customHeight="1">
      <c r="A21" s="136" t="str">
        <f>K22&amp;"报价清单"</f>
        <v>A2-2公卫报价清单</v>
      </c>
      <c r="B21" s="136"/>
      <c r="C21" s="136"/>
      <c r="D21" s="137"/>
      <c r="E21" s="136"/>
      <c r="F21" s="136"/>
      <c r="G21" s="136"/>
      <c r="H21" s="136"/>
      <c r="I21" s="136"/>
      <c r="J21" s="136"/>
      <c r="K21" s="138"/>
      <c r="L21" s="138"/>
      <c r="M21" s="136"/>
      <c r="N21" s="136"/>
      <c r="O21" s="136"/>
      <c r="P21" s="136"/>
      <c r="R21" s="146"/>
    </row>
    <row r="22" spans="1:18" s="146" customFormat="1" ht="21.95" customHeight="1">
      <c r="A22" s="140" t="s">
        <v>157</v>
      </c>
      <c r="B22" s="140"/>
      <c r="C22" s="141"/>
      <c r="D22" s="141"/>
      <c r="E22" s="141"/>
      <c r="F22" s="141"/>
      <c r="G22" s="141"/>
      <c r="H22" s="141"/>
      <c r="I22" s="140" t="s">
        <v>14</v>
      </c>
      <c r="J22" s="185"/>
      <c r="K22" s="143" t="s">
        <v>215</v>
      </c>
      <c r="L22" s="144"/>
      <c r="M22" s="144"/>
      <c r="N22" s="144"/>
      <c r="O22" s="144"/>
      <c r="P22" s="145"/>
    </row>
    <row r="23" spans="1:18" s="152" customFormat="1" ht="21.95" customHeight="1">
      <c r="A23" s="147" t="s">
        <v>13</v>
      </c>
      <c r="B23" s="147" t="s">
        <v>132</v>
      </c>
      <c r="C23" s="147" t="s">
        <v>159</v>
      </c>
      <c r="D23" s="147"/>
      <c r="E23" s="148" t="s">
        <v>160</v>
      </c>
      <c r="F23" s="149"/>
      <c r="G23" s="150"/>
      <c r="H23" s="147" t="s">
        <v>81</v>
      </c>
      <c r="I23" s="147" t="s">
        <v>79</v>
      </c>
      <c r="J23" s="147" t="s">
        <v>161</v>
      </c>
      <c r="K23" s="147" t="s">
        <v>137</v>
      </c>
      <c r="L23" s="147" t="s">
        <v>48</v>
      </c>
      <c r="M23" s="147" t="s">
        <v>162</v>
      </c>
      <c r="N23" s="147" t="s">
        <v>163</v>
      </c>
      <c r="O23" s="147" t="s">
        <v>164</v>
      </c>
      <c r="P23" s="147" t="s">
        <v>22</v>
      </c>
      <c r="R23" s="146"/>
    </row>
    <row r="24" spans="1:18" s="154" customFormat="1" ht="21.95" customHeight="1">
      <c r="A24" s="147"/>
      <c r="B24" s="147"/>
      <c r="C24" s="153" t="s">
        <v>165</v>
      </c>
      <c r="D24" s="153" t="s">
        <v>166</v>
      </c>
      <c r="E24" s="153" t="s">
        <v>167</v>
      </c>
      <c r="F24" s="153" t="s">
        <v>168</v>
      </c>
      <c r="G24" s="153" t="s">
        <v>169</v>
      </c>
      <c r="H24" s="147"/>
      <c r="I24" s="147"/>
      <c r="J24" s="147"/>
      <c r="K24" s="147"/>
      <c r="L24" s="147"/>
      <c r="M24" s="147"/>
      <c r="N24" s="147"/>
      <c r="O24" s="147"/>
      <c r="P24" s="147"/>
      <c r="R24" s="146"/>
    </row>
    <row r="25" spans="1:18" s="154" customFormat="1" ht="21.95" customHeight="1">
      <c r="A25" s="155">
        <v>1</v>
      </c>
      <c r="B25" s="186" t="s">
        <v>170</v>
      </c>
      <c r="C25" s="157" t="s">
        <v>186</v>
      </c>
      <c r="D25" s="158" t="s">
        <v>187</v>
      </c>
      <c r="E25" s="155">
        <v>900</v>
      </c>
      <c r="F25" s="155">
        <v>900</v>
      </c>
      <c r="G25" s="155">
        <v>150</v>
      </c>
      <c r="H25" s="155">
        <v>1</v>
      </c>
      <c r="I25" s="155" t="s">
        <v>125</v>
      </c>
      <c r="J25" s="159">
        <f>E25/1000*F25/1000</f>
        <v>0.81</v>
      </c>
      <c r="K25" s="160"/>
      <c r="L25" s="160"/>
      <c r="M25" s="161"/>
      <c r="N25" s="161"/>
      <c r="O25" s="161"/>
      <c r="P25" s="162"/>
      <c r="R25" s="146"/>
    </row>
    <row r="26" spans="1:18" s="154" customFormat="1" ht="21.95" customHeight="1">
      <c r="A26" s="155">
        <v>2</v>
      </c>
      <c r="B26" s="187"/>
      <c r="C26" s="163" t="s">
        <v>175</v>
      </c>
      <c r="D26" s="158" t="s">
        <v>188</v>
      </c>
      <c r="E26" s="155">
        <v>864</v>
      </c>
      <c r="F26" s="155">
        <v>50</v>
      </c>
      <c r="G26" s="155">
        <v>18</v>
      </c>
      <c r="H26" s="155">
        <v>1</v>
      </c>
      <c r="I26" s="155" t="s">
        <v>125</v>
      </c>
      <c r="J26" s="159">
        <f>E26/1000*F26/1000*H26</f>
        <v>4.3200000000000002E-2</v>
      </c>
      <c r="K26" s="160"/>
      <c r="L26" s="160"/>
      <c r="M26" s="161"/>
      <c r="N26" s="161"/>
      <c r="O26" s="161"/>
      <c r="P26" s="162"/>
      <c r="R26" s="146"/>
    </row>
    <row r="27" spans="1:18" s="154" customFormat="1" ht="21.95" customHeight="1">
      <c r="A27" s="155">
        <v>3</v>
      </c>
      <c r="B27" s="187"/>
      <c r="C27" s="163" t="s">
        <v>179</v>
      </c>
      <c r="D27" s="158" t="s">
        <v>189</v>
      </c>
      <c r="E27" s="155">
        <v>732</v>
      </c>
      <c r="F27" s="155">
        <v>200</v>
      </c>
      <c r="G27" s="155">
        <v>18</v>
      </c>
      <c r="H27" s="155">
        <v>2</v>
      </c>
      <c r="I27" s="155" t="s">
        <v>125</v>
      </c>
      <c r="J27" s="159">
        <f t="shared" ref="J27:J35" si="3">E27/1000*F27/1000*H27</f>
        <v>0.2928</v>
      </c>
      <c r="K27" s="160"/>
      <c r="L27" s="160"/>
      <c r="M27" s="161"/>
      <c r="N27" s="161"/>
      <c r="O27" s="161"/>
      <c r="P27" s="162"/>
      <c r="R27" s="146"/>
    </row>
    <row r="28" spans="1:18" s="154" customFormat="1" ht="21.95" customHeight="1">
      <c r="A28" s="155">
        <v>4</v>
      </c>
      <c r="B28" s="187"/>
      <c r="C28" s="163" t="s">
        <v>179</v>
      </c>
      <c r="D28" s="158" t="s">
        <v>189</v>
      </c>
      <c r="E28" s="155">
        <v>732</v>
      </c>
      <c r="F28" s="155">
        <v>500</v>
      </c>
      <c r="G28" s="155">
        <f>G27</f>
        <v>18</v>
      </c>
      <c r="H28" s="155">
        <v>1</v>
      </c>
      <c r="I28" s="155" t="s">
        <v>125</v>
      </c>
      <c r="J28" s="159">
        <f t="shared" si="3"/>
        <v>0.36599999999999999</v>
      </c>
      <c r="K28" s="160"/>
      <c r="L28" s="160"/>
      <c r="M28" s="161"/>
      <c r="N28" s="161"/>
      <c r="O28" s="161"/>
      <c r="P28" s="162"/>
      <c r="R28" s="146"/>
    </row>
    <row r="29" spans="1:18" s="139" customFormat="1" ht="21.95" customHeight="1">
      <c r="A29" s="155">
        <v>5</v>
      </c>
      <c r="B29" s="155" t="s">
        <v>180</v>
      </c>
      <c r="C29" s="165" t="s">
        <v>181</v>
      </c>
      <c r="D29" s="188"/>
      <c r="E29" s="189"/>
      <c r="F29" s="167" t="s">
        <v>209</v>
      </c>
      <c r="G29" s="167"/>
      <c r="H29" s="168">
        <v>2</v>
      </c>
      <c r="I29" s="155" t="s">
        <v>183</v>
      </c>
      <c r="J29" s="159">
        <f>H29</f>
        <v>2</v>
      </c>
      <c r="K29" s="160"/>
      <c r="L29" s="160"/>
      <c r="M29" s="161"/>
      <c r="N29" s="161"/>
      <c r="O29" s="161"/>
      <c r="P29" s="169"/>
      <c r="R29" s="146"/>
    </row>
    <row r="30" spans="1:18" s="152" customFormat="1" ht="21.95" customHeight="1">
      <c r="A30" s="155">
        <v>6</v>
      </c>
      <c r="B30" s="171" t="str">
        <f>K22&amp;"镜柜小计"</f>
        <v>A2-2公卫镜柜小计</v>
      </c>
      <c r="C30" s="171"/>
      <c r="D30" s="171"/>
      <c r="E30" s="171"/>
      <c r="F30" s="171"/>
      <c r="G30" s="171"/>
      <c r="H30" s="171"/>
      <c r="I30" s="171"/>
      <c r="J30" s="171"/>
      <c r="K30" s="172"/>
      <c r="L30" s="173"/>
      <c r="M30" s="174"/>
      <c r="N30" s="174"/>
      <c r="O30" s="174"/>
      <c r="P30" s="162"/>
      <c r="R30" s="146"/>
    </row>
    <row r="31" spans="1:18" s="154" customFormat="1" ht="21.95" customHeight="1">
      <c r="A31" s="155">
        <v>7</v>
      </c>
      <c r="B31" s="156" t="s">
        <v>170</v>
      </c>
      <c r="C31" s="190" t="s">
        <v>191</v>
      </c>
      <c r="D31" s="158" t="s">
        <v>188</v>
      </c>
      <c r="E31" s="155">
        <v>530</v>
      </c>
      <c r="F31" s="155">
        <v>896</v>
      </c>
      <c r="G31" s="155">
        <v>600</v>
      </c>
      <c r="H31" s="155">
        <v>1</v>
      </c>
      <c r="I31" s="155" t="s">
        <v>156</v>
      </c>
      <c r="J31" s="159">
        <f>F31/1000</f>
        <v>0.89600000000000002</v>
      </c>
      <c r="K31" s="160"/>
      <c r="L31" s="160"/>
      <c r="M31" s="161"/>
      <c r="N31" s="161"/>
      <c r="O31" s="161"/>
      <c r="P31" s="162"/>
      <c r="R31" s="146"/>
    </row>
    <row r="32" spans="1:18" s="154" customFormat="1" ht="21.95" customHeight="1">
      <c r="A32" s="155">
        <v>8</v>
      </c>
      <c r="B32" s="156"/>
      <c r="C32" s="191" t="s">
        <v>179</v>
      </c>
      <c r="D32" s="158" t="s">
        <v>176</v>
      </c>
      <c r="E32" s="155">
        <v>475</v>
      </c>
      <c r="F32" s="155">
        <v>430</v>
      </c>
      <c r="G32" s="155">
        <v>18</v>
      </c>
      <c r="H32" s="155">
        <v>2</v>
      </c>
      <c r="I32" s="155" t="s">
        <v>125</v>
      </c>
      <c r="J32" s="159">
        <f>E32/1000*F32/1000*H32</f>
        <v>0.40849999999999997</v>
      </c>
      <c r="K32" s="160"/>
      <c r="L32" s="160"/>
      <c r="M32" s="161"/>
      <c r="N32" s="161"/>
      <c r="O32" s="161"/>
      <c r="P32" s="162"/>
      <c r="R32" s="146"/>
    </row>
    <row r="33" spans="1:18" s="154" customFormat="1" ht="21.95" customHeight="1">
      <c r="A33" s="155">
        <v>9</v>
      </c>
      <c r="B33" s="156"/>
      <c r="C33" s="191" t="s">
        <v>192</v>
      </c>
      <c r="D33" s="158" t="s">
        <v>176</v>
      </c>
      <c r="E33" s="155">
        <v>530</v>
      </c>
      <c r="F33" s="155">
        <v>600</v>
      </c>
      <c r="G33" s="155">
        <v>18</v>
      </c>
      <c r="H33" s="155">
        <v>1</v>
      </c>
      <c r="I33" s="155" t="s">
        <v>125</v>
      </c>
      <c r="J33" s="159">
        <f t="shared" si="3"/>
        <v>0.318</v>
      </c>
      <c r="K33" s="160"/>
      <c r="L33" s="160"/>
      <c r="M33" s="161"/>
      <c r="N33" s="161"/>
      <c r="O33" s="161"/>
      <c r="P33" s="162"/>
      <c r="R33" s="146"/>
    </row>
    <row r="34" spans="1:18" s="154" customFormat="1" ht="21.95" customHeight="1">
      <c r="A34" s="155">
        <v>10</v>
      </c>
      <c r="B34" s="156"/>
      <c r="C34" s="191" t="s">
        <v>177</v>
      </c>
      <c r="D34" s="158" t="s">
        <v>176</v>
      </c>
      <c r="E34" s="155">
        <f>430*2</f>
        <v>860</v>
      </c>
      <c r="F34" s="155">
        <v>90</v>
      </c>
      <c r="G34" s="155">
        <v>18</v>
      </c>
      <c r="H34" s="155">
        <v>1</v>
      </c>
      <c r="I34" s="155" t="s">
        <v>125</v>
      </c>
      <c r="J34" s="159">
        <f t="shared" si="3"/>
        <v>7.740000000000001E-2</v>
      </c>
      <c r="K34" s="160"/>
      <c r="L34" s="160"/>
      <c r="M34" s="161"/>
      <c r="N34" s="161"/>
      <c r="O34" s="161"/>
      <c r="P34" s="162"/>
      <c r="R34" s="146"/>
    </row>
    <row r="35" spans="1:18" s="154" customFormat="1" ht="21.95" customHeight="1">
      <c r="A35" s="155">
        <v>11</v>
      </c>
      <c r="B35" s="156"/>
      <c r="C35" s="191" t="s">
        <v>177</v>
      </c>
      <c r="D35" s="158" t="s">
        <v>176</v>
      </c>
      <c r="E35" s="155">
        <v>530</v>
      </c>
      <c r="F35" s="155">
        <v>18</v>
      </c>
      <c r="G35" s="155">
        <v>18</v>
      </c>
      <c r="H35" s="155">
        <v>1</v>
      </c>
      <c r="I35" s="155" t="s">
        <v>125</v>
      </c>
      <c r="J35" s="159">
        <f t="shared" si="3"/>
        <v>9.5400000000000016E-3</v>
      </c>
      <c r="K35" s="160"/>
      <c r="L35" s="160"/>
      <c r="M35" s="161"/>
      <c r="N35" s="161"/>
      <c r="O35" s="161"/>
      <c r="P35" s="162"/>
      <c r="R35" s="146"/>
    </row>
    <row r="36" spans="1:18" s="139" customFormat="1" ht="21.95" customHeight="1">
      <c r="A36" s="155">
        <v>12</v>
      </c>
      <c r="B36" s="155" t="s">
        <v>180</v>
      </c>
      <c r="C36" s="165" t="s">
        <v>181</v>
      </c>
      <c r="D36" s="188"/>
      <c r="E36" s="189"/>
      <c r="F36" s="167">
        <v>860</v>
      </c>
      <c r="G36" s="167"/>
      <c r="H36" s="168">
        <v>1</v>
      </c>
      <c r="I36" s="155" t="s">
        <v>183</v>
      </c>
      <c r="J36" s="159">
        <f>H36</f>
        <v>1</v>
      </c>
      <c r="K36" s="160"/>
      <c r="L36" s="160"/>
      <c r="M36" s="161"/>
      <c r="N36" s="161"/>
      <c r="O36" s="161"/>
      <c r="P36" s="169"/>
      <c r="R36" s="146"/>
    </row>
    <row r="37" spans="1:18" s="154" customFormat="1" ht="21.95" customHeight="1">
      <c r="A37" s="155">
        <v>13</v>
      </c>
      <c r="B37" s="155" t="s">
        <v>193</v>
      </c>
      <c r="C37" s="190" t="s">
        <v>194</v>
      </c>
      <c r="D37" s="190" t="s">
        <v>195</v>
      </c>
      <c r="E37" s="192">
        <v>900</v>
      </c>
      <c r="F37" s="193">
        <v>600</v>
      </c>
      <c r="G37" s="193"/>
      <c r="H37" s="194">
        <f>E37/1000</f>
        <v>0.9</v>
      </c>
      <c r="I37" s="195" t="s">
        <v>156</v>
      </c>
      <c r="J37" s="159">
        <f>H37</f>
        <v>0.9</v>
      </c>
      <c r="K37" s="160"/>
      <c r="L37" s="160"/>
      <c r="M37" s="161"/>
      <c r="N37" s="161"/>
      <c r="O37" s="161"/>
      <c r="P37" s="196" t="s">
        <v>196</v>
      </c>
      <c r="R37" s="146"/>
    </row>
    <row r="38" spans="1:18" s="152" customFormat="1" ht="21.95" customHeight="1">
      <c r="A38" s="155">
        <v>14</v>
      </c>
      <c r="B38" s="171" t="str">
        <f>K22&amp;"地柜小计"</f>
        <v>A2-2公卫地柜小计</v>
      </c>
      <c r="C38" s="171"/>
      <c r="D38" s="171"/>
      <c r="E38" s="171"/>
      <c r="F38" s="171"/>
      <c r="G38" s="171"/>
      <c r="H38" s="171"/>
      <c r="I38" s="171"/>
      <c r="J38" s="171"/>
      <c r="K38" s="172"/>
      <c r="L38" s="173"/>
      <c r="M38" s="174"/>
      <c r="N38" s="174"/>
      <c r="O38" s="174"/>
      <c r="P38" s="162"/>
      <c r="R38" s="146"/>
    </row>
    <row r="39" spans="1:18" s="152" customFormat="1" ht="21.95" customHeight="1">
      <c r="A39" s="171" t="str">
        <f>K22&amp;"综合单价"</f>
        <v>A2-2公卫综合单价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97"/>
      <c r="L39" s="178"/>
      <c r="M39" s="174"/>
      <c r="N39" s="174"/>
      <c r="O39" s="174"/>
      <c r="P39" s="162"/>
      <c r="R39" s="146"/>
    </row>
    <row r="40" spans="1:18" s="181" customFormat="1" ht="21.95" customHeight="1">
      <c r="A40" s="179" t="s">
        <v>184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R40" s="146"/>
    </row>
    <row r="41" spans="1:18" ht="21.95" customHeight="1">
      <c r="R41" s="146"/>
    </row>
    <row r="42" spans="1:18" ht="21.95" customHeight="1">
      <c r="A42" s="136" t="str">
        <f>K43&amp;"报价清单"</f>
        <v>A2-2厨房A面报价清单</v>
      </c>
      <c r="B42" s="136"/>
      <c r="C42" s="136"/>
      <c r="D42" s="137"/>
      <c r="E42" s="136"/>
      <c r="F42" s="136"/>
      <c r="G42" s="136"/>
      <c r="H42" s="136"/>
      <c r="I42" s="136"/>
      <c r="J42" s="136"/>
      <c r="K42" s="138"/>
      <c r="L42" s="138"/>
      <c r="M42" s="136"/>
      <c r="N42" s="136"/>
      <c r="O42" s="136"/>
      <c r="P42" s="136"/>
      <c r="R42" s="146"/>
    </row>
    <row r="43" spans="1:18" ht="21.95" customHeight="1">
      <c r="A43" s="140" t="s">
        <v>157</v>
      </c>
      <c r="B43" s="140"/>
      <c r="C43" s="141"/>
      <c r="D43" s="141"/>
      <c r="E43" s="141"/>
      <c r="F43" s="141"/>
      <c r="G43" s="141"/>
      <c r="H43" s="141"/>
      <c r="I43" s="140" t="s">
        <v>14</v>
      </c>
      <c r="J43" s="185"/>
      <c r="K43" s="143" t="s">
        <v>216</v>
      </c>
      <c r="L43" s="144"/>
      <c r="M43" s="144"/>
      <c r="N43" s="144"/>
      <c r="O43" s="144"/>
      <c r="P43" s="145"/>
      <c r="R43" s="146"/>
    </row>
    <row r="44" spans="1:18" ht="21.95" customHeight="1">
      <c r="A44" s="147" t="s">
        <v>13</v>
      </c>
      <c r="B44" s="147" t="s">
        <v>132</v>
      </c>
      <c r="C44" s="147" t="s">
        <v>159</v>
      </c>
      <c r="D44" s="147"/>
      <c r="E44" s="148" t="s">
        <v>160</v>
      </c>
      <c r="F44" s="149"/>
      <c r="G44" s="150"/>
      <c r="H44" s="147" t="s">
        <v>81</v>
      </c>
      <c r="I44" s="147" t="s">
        <v>79</v>
      </c>
      <c r="J44" s="147" t="s">
        <v>161</v>
      </c>
      <c r="K44" s="147" t="s">
        <v>137</v>
      </c>
      <c r="L44" s="147" t="s">
        <v>48</v>
      </c>
      <c r="M44" s="147" t="s">
        <v>162</v>
      </c>
      <c r="N44" s="147" t="s">
        <v>163</v>
      </c>
      <c r="O44" s="147" t="s">
        <v>164</v>
      </c>
      <c r="P44" s="147" t="s">
        <v>22</v>
      </c>
      <c r="R44" s="146"/>
    </row>
    <row r="45" spans="1:18" ht="21.95" customHeight="1">
      <c r="A45" s="147"/>
      <c r="B45" s="147"/>
      <c r="C45" s="153" t="s">
        <v>165</v>
      </c>
      <c r="D45" s="153" t="s">
        <v>166</v>
      </c>
      <c r="E45" s="153" t="s">
        <v>167</v>
      </c>
      <c r="F45" s="153" t="s">
        <v>168</v>
      </c>
      <c r="G45" s="153" t="s">
        <v>169</v>
      </c>
      <c r="H45" s="147"/>
      <c r="I45" s="147"/>
      <c r="J45" s="147"/>
      <c r="K45" s="147"/>
      <c r="L45" s="147"/>
      <c r="M45" s="147"/>
      <c r="N45" s="147"/>
      <c r="O45" s="147"/>
      <c r="P45" s="147"/>
      <c r="R45" s="146"/>
    </row>
    <row r="46" spans="1:18" ht="21.95" customHeight="1">
      <c r="A46" s="155">
        <v>1</v>
      </c>
      <c r="B46" s="186" t="s">
        <v>170</v>
      </c>
      <c r="C46" s="157" t="s">
        <v>186</v>
      </c>
      <c r="D46" s="158" t="s">
        <v>187</v>
      </c>
      <c r="E46" s="155">
        <v>800</v>
      </c>
      <c r="F46" s="155">
        <v>1539</v>
      </c>
      <c r="G46" s="155">
        <v>350</v>
      </c>
      <c r="H46" s="155">
        <v>1</v>
      </c>
      <c r="I46" s="155" t="s">
        <v>156</v>
      </c>
      <c r="J46" s="159">
        <f>F46/1000</f>
        <v>1.5389999999999999</v>
      </c>
      <c r="K46" s="160"/>
      <c r="L46" s="160"/>
      <c r="M46" s="161"/>
      <c r="N46" s="161"/>
      <c r="O46" s="161"/>
      <c r="P46" s="162"/>
      <c r="R46" s="146"/>
    </row>
    <row r="47" spans="1:18" ht="21.95" customHeight="1">
      <c r="A47" s="155">
        <v>2</v>
      </c>
      <c r="B47" s="187"/>
      <c r="C47" s="163" t="s">
        <v>175</v>
      </c>
      <c r="D47" s="158" t="s">
        <v>199</v>
      </c>
      <c r="E47" s="155">
        <v>1449</v>
      </c>
      <c r="F47" s="155">
        <v>50</v>
      </c>
      <c r="G47" s="155">
        <v>18</v>
      </c>
      <c r="H47" s="155">
        <v>1</v>
      </c>
      <c r="I47" s="155" t="s">
        <v>125</v>
      </c>
      <c r="J47" s="159">
        <f t="shared" ref="J47:J51" si="4">E47/1000*F47/1000*H47</f>
        <v>7.2450000000000001E-2</v>
      </c>
      <c r="K47" s="160"/>
      <c r="L47" s="160"/>
      <c r="M47" s="161"/>
      <c r="N47" s="161"/>
      <c r="O47" s="161"/>
      <c r="P47" s="162"/>
      <c r="R47" s="146"/>
    </row>
    <row r="48" spans="1:18" ht="21.95" customHeight="1">
      <c r="A48" s="155">
        <v>3</v>
      </c>
      <c r="B48" s="156"/>
      <c r="C48" s="191" t="s">
        <v>177</v>
      </c>
      <c r="D48" s="158" t="s">
        <v>199</v>
      </c>
      <c r="E48" s="155">
        <v>800</v>
      </c>
      <c r="F48" s="155">
        <v>45</v>
      </c>
      <c r="G48" s="155">
        <v>18</v>
      </c>
      <c r="H48" s="155">
        <v>2</v>
      </c>
      <c r="I48" s="155" t="s">
        <v>125</v>
      </c>
      <c r="J48" s="159">
        <f t="shared" si="4"/>
        <v>7.1999999999999995E-2</v>
      </c>
      <c r="K48" s="160"/>
      <c r="L48" s="160"/>
      <c r="M48" s="161"/>
      <c r="N48" s="161"/>
      <c r="O48" s="161"/>
      <c r="P48" s="162"/>
      <c r="R48" s="146"/>
    </row>
    <row r="49" spans="1:18" ht="21.95" customHeight="1">
      <c r="A49" s="155">
        <v>4</v>
      </c>
      <c r="B49" s="187"/>
      <c r="C49" s="198" t="s">
        <v>179</v>
      </c>
      <c r="D49" s="158" t="s">
        <v>199</v>
      </c>
      <c r="E49" s="155">
        <v>750</v>
      </c>
      <c r="F49" s="155">
        <v>314</v>
      </c>
      <c r="G49" s="155">
        <v>18</v>
      </c>
      <c r="H49" s="155">
        <v>1</v>
      </c>
      <c r="I49" s="155" t="s">
        <v>125</v>
      </c>
      <c r="J49" s="159">
        <f t="shared" si="4"/>
        <v>0.23549999999999999</v>
      </c>
      <c r="K49" s="160"/>
      <c r="L49" s="160"/>
      <c r="M49" s="161"/>
      <c r="N49" s="161"/>
      <c r="O49" s="161"/>
      <c r="P49" s="162"/>
      <c r="R49" s="146"/>
    </row>
    <row r="50" spans="1:18" ht="21.95" customHeight="1">
      <c r="A50" s="155">
        <v>5</v>
      </c>
      <c r="B50" s="187"/>
      <c r="C50" s="198" t="s">
        <v>179</v>
      </c>
      <c r="D50" s="158" t="s">
        <v>199</v>
      </c>
      <c r="E50" s="155">
        <v>650</v>
      </c>
      <c r="F50" s="155">
        <v>450</v>
      </c>
      <c r="G50" s="155">
        <v>18</v>
      </c>
      <c r="H50" s="155">
        <v>2</v>
      </c>
      <c r="I50" s="155" t="s">
        <v>125</v>
      </c>
      <c r="J50" s="159">
        <f t="shared" si="4"/>
        <v>0.58499999999999996</v>
      </c>
      <c r="K50" s="160"/>
      <c r="L50" s="160"/>
      <c r="M50" s="161"/>
      <c r="N50" s="161"/>
      <c r="O50" s="161"/>
      <c r="P50" s="162"/>
      <c r="R50" s="146"/>
    </row>
    <row r="51" spans="1:18" ht="21.95" customHeight="1">
      <c r="A51" s="155">
        <v>6</v>
      </c>
      <c r="B51" s="187"/>
      <c r="C51" s="198" t="s">
        <v>179</v>
      </c>
      <c r="D51" s="158" t="s">
        <v>199</v>
      </c>
      <c r="E51" s="155">
        <v>750</v>
      </c>
      <c r="F51" s="155">
        <v>235</v>
      </c>
      <c r="G51" s="155">
        <v>18</v>
      </c>
      <c r="H51" s="155">
        <v>1</v>
      </c>
      <c r="I51" s="155" t="s">
        <v>125</v>
      </c>
      <c r="J51" s="159">
        <f t="shared" si="4"/>
        <v>0.17624999999999999</v>
      </c>
      <c r="K51" s="160"/>
      <c r="L51" s="160"/>
      <c r="M51" s="161"/>
      <c r="N51" s="161"/>
      <c r="O51" s="161"/>
      <c r="P51" s="162"/>
      <c r="R51" s="146"/>
    </row>
    <row r="52" spans="1:18" ht="21.95" customHeight="1">
      <c r="A52" s="155">
        <v>7</v>
      </c>
      <c r="B52" s="155" t="s">
        <v>180</v>
      </c>
      <c r="C52" s="165" t="s">
        <v>181</v>
      </c>
      <c r="D52" s="188"/>
      <c r="E52" s="189"/>
      <c r="F52" s="167" t="s">
        <v>212</v>
      </c>
      <c r="G52" s="167"/>
      <c r="H52" s="168">
        <v>2</v>
      </c>
      <c r="I52" s="155" t="s">
        <v>183</v>
      </c>
      <c r="J52" s="159">
        <f>H52</f>
        <v>2</v>
      </c>
      <c r="K52" s="160"/>
      <c r="L52" s="160"/>
      <c r="M52" s="161"/>
      <c r="N52" s="161"/>
      <c r="O52" s="161"/>
      <c r="P52" s="169"/>
      <c r="R52" s="146"/>
    </row>
    <row r="53" spans="1:18" ht="21.95" customHeight="1">
      <c r="A53" s="155">
        <v>8</v>
      </c>
      <c r="B53" s="171" t="str">
        <f>K43&amp;"吊柜小计"</f>
        <v>A2-2厨房A面吊柜小计</v>
      </c>
      <c r="C53" s="171"/>
      <c r="D53" s="171"/>
      <c r="E53" s="171"/>
      <c r="F53" s="171"/>
      <c r="G53" s="171"/>
      <c r="H53" s="171"/>
      <c r="I53" s="171"/>
      <c r="J53" s="171"/>
      <c r="K53" s="172"/>
      <c r="L53" s="173"/>
      <c r="M53" s="174"/>
      <c r="N53" s="174"/>
      <c r="O53" s="174"/>
      <c r="P53" s="162"/>
      <c r="R53" s="146"/>
    </row>
    <row r="54" spans="1:18" ht="21.95" customHeight="1">
      <c r="A54" s="155">
        <v>9</v>
      </c>
      <c r="B54" s="156" t="s">
        <v>170</v>
      </c>
      <c r="C54" s="190" t="s">
        <v>200</v>
      </c>
      <c r="D54" s="158" t="s">
        <v>188</v>
      </c>
      <c r="E54" s="155">
        <v>750</v>
      </c>
      <c r="F54" s="155">
        <v>1460</v>
      </c>
      <c r="G54" s="155">
        <v>570</v>
      </c>
      <c r="H54" s="155">
        <v>1</v>
      </c>
      <c r="I54" s="155" t="s">
        <v>156</v>
      </c>
      <c r="J54" s="159">
        <f>F54/1000</f>
        <v>1.46</v>
      </c>
      <c r="K54" s="160"/>
      <c r="L54" s="160"/>
      <c r="M54" s="161"/>
      <c r="N54" s="161"/>
      <c r="O54" s="161"/>
      <c r="P54" s="162"/>
      <c r="R54" s="146"/>
    </row>
    <row r="55" spans="1:18" ht="21.95" customHeight="1">
      <c r="A55" s="155">
        <v>10</v>
      </c>
      <c r="B55" s="156"/>
      <c r="C55" s="191" t="s">
        <v>179</v>
      </c>
      <c r="D55" s="158" t="s">
        <v>199</v>
      </c>
      <c r="E55" s="155">
        <v>720</v>
      </c>
      <c r="F55" s="155">
        <v>285</v>
      </c>
      <c r="G55" s="155">
        <v>18</v>
      </c>
      <c r="H55" s="155">
        <v>2</v>
      </c>
      <c r="I55" s="155" t="s">
        <v>125</v>
      </c>
      <c r="J55" s="159">
        <f t="shared" ref="J55:J60" si="5">E55/1000*F55/1000*H55</f>
        <v>0.41039999999999999</v>
      </c>
      <c r="K55" s="160"/>
      <c r="L55" s="160"/>
      <c r="M55" s="161"/>
      <c r="N55" s="161"/>
      <c r="O55" s="161"/>
      <c r="P55" s="162"/>
      <c r="R55" s="146"/>
    </row>
    <row r="56" spans="1:18" ht="21.95" customHeight="1">
      <c r="A56" s="155">
        <v>11</v>
      </c>
      <c r="B56" s="156"/>
      <c r="C56" s="191" t="s">
        <v>178</v>
      </c>
      <c r="D56" s="158" t="s">
        <v>199</v>
      </c>
      <c r="E56" s="155">
        <v>345</v>
      </c>
      <c r="F56" s="155">
        <v>800</v>
      </c>
      <c r="G56" s="155">
        <v>18</v>
      </c>
      <c r="H56" s="155">
        <v>2</v>
      </c>
      <c r="I56" s="155" t="s">
        <v>125</v>
      </c>
      <c r="J56" s="159">
        <f t="shared" si="5"/>
        <v>0.55200000000000005</v>
      </c>
      <c r="K56" s="160"/>
      <c r="L56" s="160"/>
      <c r="M56" s="161"/>
      <c r="N56" s="161"/>
      <c r="O56" s="161"/>
      <c r="P56" s="162"/>
      <c r="R56" s="146"/>
    </row>
    <row r="57" spans="1:18" s="154" customFormat="1" ht="21.95" customHeight="1">
      <c r="A57" s="155">
        <v>12</v>
      </c>
      <c r="B57" s="156"/>
      <c r="C57" s="157" t="s">
        <v>201</v>
      </c>
      <c r="D57" s="158"/>
      <c r="E57" s="155"/>
      <c r="F57" s="155"/>
      <c r="G57" s="155"/>
      <c r="H57" s="155">
        <v>1</v>
      </c>
      <c r="I57" s="155" t="s">
        <v>174</v>
      </c>
      <c r="J57" s="159">
        <v>1</v>
      </c>
      <c r="K57" s="160"/>
      <c r="L57" s="160"/>
      <c r="M57" s="161"/>
      <c r="N57" s="161"/>
      <c r="O57" s="161"/>
      <c r="P57" s="162"/>
      <c r="R57" s="146"/>
    </row>
    <row r="58" spans="1:18" s="154" customFormat="1" ht="21.95" customHeight="1">
      <c r="A58" s="155">
        <v>13</v>
      </c>
      <c r="B58" s="156"/>
      <c r="C58" s="157" t="s">
        <v>202</v>
      </c>
      <c r="D58" s="158"/>
      <c r="E58" s="155"/>
      <c r="F58" s="155"/>
      <c r="G58" s="155"/>
      <c r="H58" s="155">
        <v>1</v>
      </c>
      <c r="I58" s="155" t="s">
        <v>174</v>
      </c>
      <c r="J58" s="159">
        <v>1</v>
      </c>
      <c r="K58" s="160"/>
      <c r="L58" s="160"/>
      <c r="M58" s="161"/>
      <c r="N58" s="161"/>
      <c r="O58" s="161"/>
      <c r="P58" s="162"/>
      <c r="R58" s="146"/>
    </row>
    <row r="59" spans="1:18" ht="21.95" customHeight="1">
      <c r="A59" s="155">
        <v>14</v>
      </c>
      <c r="B59" s="156"/>
      <c r="C59" s="191" t="s">
        <v>177</v>
      </c>
      <c r="D59" s="158" t="s">
        <v>199</v>
      </c>
      <c r="E59" s="155">
        <f>285+800+285+800</f>
        <v>2170</v>
      </c>
      <c r="F59" s="155">
        <v>70</v>
      </c>
      <c r="G59" s="155">
        <v>18</v>
      </c>
      <c r="H59" s="155">
        <v>1</v>
      </c>
      <c r="I59" s="155" t="s">
        <v>156</v>
      </c>
      <c r="J59" s="159">
        <f>E59/1000*F59/1000*H59</f>
        <v>0.15190000000000001</v>
      </c>
      <c r="K59" s="160"/>
      <c r="L59" s="160"/>
      <c r="M59" s="161"/>
      <c r="N59" s="161"/>
      <c r="O59" s="161"/>
      <c r="P59" s="162"/>
      <c r="R59" s="146"/>
    </row>
    <row r="60" spans="1:18" ht="21.95" customHeight="1">
      <c r="A60" s="155">
        <v>15</v>
      </c>
      <c r="B60" s="156"/>
      <c r="C60" s="191" t="s">
        <v>177</v>
      </c>
      <c r="D60" s="158" t="s">
        <v>199</v>
      </c>
      <c r="E60" s="155">
        <v>750</v>
      </c>
      <c r="F60" s="155">
        <v>45</v>
      </c>
      <c r="G60" s="155">
        <v>18</v>
      </c>
      <c r="H60" s="155">
        <v>2</v>
      </c>
      <c r="I60" s="155" t="s">
        <v>156</v>
      </c>
      <c r="J60" s="159">
        <f t="shared" si="5"/>
        <v>6.7500000000000004E-2</v>
      </c>
      <c r="K60" s="160"/>
      <c r="L60" s="160"/>
      <c r="M60" s="161"/>
      <c r="N60" s="161"/>
      <c r="O60" s="161"/>
      <c r="P60" s="162"/>
      <c r="R60" s="146"/>
    </row>
    <row r="61" spans="1:18" ht="21.95" customHeight="1">
      <c r="A61" s="155">
        <v>16</v>
      </c>
      <c r="B61" s="155" t="s">
        <v>193</v>
      </c>
      <c r="C61" s="190" t="s">
        <v>194</v>
      </c>
      <c r="D61" s="190" t="s">
        <v>203</v>
      </c>
      <c r="E61" s="192">
        <v>1540</v>
      </c>
      <c r="F61" s="193">
        <v>600</v>
      </c>
      <c r="G61" s="193"/>
      <c r="H61" s="194">
        <f>E61/1000</f>
        <v>1.54</v>
      </c>
      <c r="I61" s="195" t="s">
        <v>156</v>
      </c>
      <c r="J61" s="159">
        <f>H61</f>
        <v>1.54</v>
      </c>
      <c r="K61" s="160"/>
      <c r="L61" s="160"/>
      <c r="M61" s="161"/>
      <c r="N61" s="161"/>
      <c r="O61" s="161"/>
      <c r="P61" s="196" t="s">
        <v>196</v>
      </c>
      <c r="R61" s="146"/>
    </row>
    <row r="62" spans="1:18" ht="21.95" customHeight="1">
      <c r="A62" s="155">
        <v>17</v>
      </c>
      <c r="B62" s="171" t="str">
        <f>K43&amp;"地柜小计"</f>
        <v>A2-2厨房A面地柜小计</v>
      </c>
      <c r="C62" s="171"/>
      <c r="D62" s="171"/>
      <c r="E62" s="171"/>
      <c r="F62" s="171"/>
      <c r="G62" s="171"/>
      <c r="H62" s="171"/>
      <c r="I62" s="171"/>
      <c r="J62" s="171"/>
      <c r="K62" s="172"/>
      <c r="L62" s="173"/>
      <c r="M62" s="174"/>
      <c r="N62" s="174"/>
      <c r="O62" s="174"/>
      <c r="P62" s="162"/>
      <c r="R62" s="146"/>
    </row>
    <row r="63" spans="1:18" ht="21.95" customHeight="1">
      <c r="A63" s="171" t="str">
        <f>K43&amp;"综合单价"</f>
        <v>A2-2厨房A面综合单价</v>
      </c>
      <c r="B63" s="171"/>
      <c r="C63" s="171"/>
      <c r="D63" s="171"/>
      <c r="E63" s="171"/>
      <c r="F63" s="171"/>
      <c r="G63" s="171"/>
      <c r="H63" s="171"/>
      <c r="I63" s="171"/>
      <c r="J63" s="171"/>
      <c r="K63" s="197"/>
      <c r="L63" s="178"/>
      <c r="M63" s="174"/>
      <c r="N63" s="174"/>
      <c r="O63" s="174"/>
      <c r="P63" s="162"/>
      <c r="R63" s="146"/>
    </row>
    <row r="64" spans="1:18" ht="21.95" customHeight="1">
      <c r="A64" s="179" t="s">
        <v>184</v>
      </c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R64" s="146"/>
    </row>
    <row r="65" spans="1:18" ht="21.95" customHeight="1">
      <c r="R65" s="146"/>
    </row>
    <row r="66" spans="1:18" ht="21.95" customHeight="1">
      <c r="A66" s="136" t="str">
        <f>K67&amp;"报价清单"</f>
        <v>A2-2厨房B面报价清单</v>
      </c>
      <c r="B66" s="136"/>
      <c r="C66" s="136"/>
      <c r="D66" s="137"/>
      <c r="E66" s="136"/>
      <c r="F66" s="136"/>
      <c r="G66" s="136"/>
      <c r="H66" s="136"/>
      <c r="I66" s="136"/>
      <c r="J66" s="136"/>
      <c r="K66" s="138"/>
      <c r="L66" s="138"/>
      <c r="M66" s="136"/>
      <c r="N66" s="136"/>
      <c r="O66" s="136"/>
      <c r="P66" s="136"/>
      <c r="R66" s="146"/>
    </row>
    <row r="67" spans="1:18" ht="21.95" customHeight="1">
      <c r="A67" s="140" t="s">
        <v>157</v>
      </c>
      <c r="B67" s="140"/>
      <c r="C67" s="141"/>
      <c r="D67" s="141"/>
      <c r="E67" s="141"/>
      <c r="F67" s="141"/>
      <c r="G67" s="141"/>
      <c r="H67" s="141"/>
      <c r="I67" s="140" t="s">
        <v>14</v>
      </c>
      <c r="J67" s="185"/>
      <c r="K67" s="143" t="s">
        <v>217</v>
      </c>
      <c r="L67" s="144"/>
      <c r="M67" s="144"/>
      <c r="N67" s="144"/>
      <c r="O67" s="144"/>
      <c r="P67" s="145"/>
      <c r="R67" s="146"/>
    </row>
    <row r="68" spans="1:18" ht="21.95" customHeight="1">
      <c r="A68" s="147" t="s">
        <v>13</v>
      </c>
      <c r="B68" s="147" t="s">
        <v>132</v>
      </c>
      <c r="C68" s="147" t="s">
        <v>159</v>
      </c>
      <c r="D68" s="147"/>
      <c r="E68" s="148" t="s">
        <v>160</v>
      </c>
      <c r="F68" s="149"/>
      <c r="G68" s="150"/>
      <c r="H68" s="147" t="s">
        <v>81</v>
      </c>
      <c r="I68" s="147" t="s">
        <v>79</v>
      </c>
      <c r="J68" s="147" t="s">
        <v>161</v>
      </c>
      <c r="K68" s="147" t="s">
        <v>137</v>
      </c>
      <c r="L68" s="147" t="s">
        <v>48</v>
      </c>
      <c r="M68" s="147" t="s">
        <v>162</v>
      </c>
      <c r="N68" s="147" t="s">
        <v>163</v>
      </c>
      <c r="O68" s="147" t="s">
        <v>164</v>
      </c>
      <c r="P68" s="147" t="s">
        <v>22</v>
      </c>
      <c r="R68" s="146"/>
    </row>
    <row r="69" spans="1:18" ht="21.95" customHeight="1">
      <c r="A69" s="147"/>
      <c r="B69" s="147"/>
      <c r="C69" s="153" t="s">
        <v>165</v>
      </c>
      <c r="D69" s="153" t="s">
        <v>166</v>
      </c>
      <c r="E69" s="153" t="s">
        <v>167</v>
      </c>
      <c r="F69" s="153" t="s">
        <v>168</v>
      </c>
      <c r="G69" s="153" t="s">
        <v>169</v>
      </c>
      <c r="H69" s="147"/>
      <c r="I69" s="147"/>
      <c r="J69" s="147"/>
      <c r="K69" s="147"/>
      <c r="L69" s="147"/>
      <c r="M69" s="147"/>
      <c r="N69" s="147"/>
      <c r="O69" s="147"/>
      <c r="P69" s="147"/>
      <c r="R69" s="146"/>
    </row>
    <row r="70" spans="1:18" ht="21.95" customHeight="1">
      <c r="A70" s="155">
        <v>1</v>
      </c>
      <c r="B70" s="186" t="s">
        <v>170</v>
      </c>
      <c r="C70" s="157" t="s">
        <v>186</v>
      </c>
      <c r="D70" s="158" t="s">
        <v>187</v>
      </c>
      <c r="E70" s="155">
        <v>800</v>
      </c>
      <c r="F70" s="155">
        <v>775</v>
      </c>
      <c r="G70" s="155">
        <v>350</v>
      </c>
      <c r="H70" s="155">
        <v>1</v>
      </c>
      <c r="I70" s="155" t="s">
        <v>156</v>
      </c>
      <c r="J70" s="159">
        <f>F70/1000</f>
        <v>0.77500000000000002</v>
      </c>
      <c r="K70" s="160"/>
      <c r="L70" s="160"/>
      <c r="M70" s="161"/>
      <c r="N70" s="161"/>
      <c r="O70" s="161"/>
      <c r="P70" s="162"/>
      <c r="R70" s="146"/>
    </row>
    <row r="71" spans="1:18" ht="21.95" customHeight="1">
      <c r="A71" s="155">
        <v>2</v>
      </c>
      <c r="B71" s="187"/>
      <c r="C71" s="163" t="s">
        <v>175</v>
      </c>
      <c r="D71" s="158" t="s">
        <v>199</v>
      </c>
      <c r="E71" s="155">
        <v>712</v>
      </c>
      <c r="F71" s="155">
        <v>50</v>
      </c>
      <c r="G71" s="155">
        <v>18</v>
      </c>
      <c r="H71" s="155">
        <v>1</v>
      </c>
      <c r="I71" s="155" t="s">
        <v>125</v>
      </c>
      <c r="J71" s="159">
        <f t="shared" ref="J71:J74" si="6">E71/1000*F71/1000*H71</f>
        <v>3.56E-2</v>
      </c>
      <c r="K71" s="160"/>
      <c r="L71" s="160"/>
      <c r="M71" s="161"/>
      <c r="N71" s="161"/>
      <c r="O71" s="161"/>
      <c r="P71" s="162"/>
      <c r="R71" s="146"/>
    </row>
    <row r="72" spans="1:18" ht="21.95" customHeight="1">
      <c r="A72" s="155">
        <v>3</v>
      </c>
      <c r="B72" s="156"/>
      <c r="C72" s="191" t="s">
        <v>177</v>
      </c>
      <c r="D72" s="158" t="s">
        <v>199</v>
      </c>
      <c r="E72" s="155">
        <v>800</v>
      </c>
      <c r="F72" s="155">
        <v>45</v>
      </c>
      <c r="G72" s="155">
        <v>18</v>
      </c>
      <c r="H72" s="155">
        <v>1</v>
      </c>
      <c r="I72" s="155" t="s">
        <v>125</v>
      </c>
      <c r="J72" s="159">
        <f t="shared" si="6"/>
        <v>3.5999999999999997E-2</v>
      </c>
      <c r="K72" s="160"/>
      <c r="L72" s="160"/>
      <c r="M72" s="161"/>
      <c r="N72" s="161"/>
      <c r="O72" s="161"/>
      <c r="P72" s="162"/>
      <c r="R72" s="146"/>
    </row>
    <row r="73" spans="1:18" ht="21.95" customHeight="1">
      <c r="A73" s="155">
        <v>4</v>
      </c>
      <c r="B73" s="156"/>
      <c r="C73" s="191" t="s">
        <v>192</v>
      </c>
      <c r="D73" s="158" t="s">
        <v>199</v>
      </c>
      <c r="E73" s="155">
        <v>800</v>
      </c>
      <c r="F73" s="155">
        <v>350</v>
      </c>
      <c r="G73" s="155">
        <v>18</v>
      </c>
      <c r="H73" s="155">
        <v>1</v>
      </c>
      <c r="I73" s="155" t="s">
        <v>125</v>
      </c>
      <c r="J73" s="159">
        <f t="shared" si="6"/>
        <v>0.28000000000000003</v>
      </c>
      <c r="K73" s="160"/>
      <c r="L73" s="160"/>
      <c r="M73" s="161"/>
      <c r="N73" s="161"/>
      <c r="O73" s="161"/>
      <c r="P73" s="162"/>
      <c r="R73" s="146"/>
    </row>
    <row r="74" spans="1:18" ht="21.95" customHeight="1">
      <c r="A74" s="155">
        <v>5</v>
      </c>
      <c r="B74" s="187"/>
      <c r="C74" s="163" t="s">
        <v>179</v>
      </c>
      <c r="D74" s="158" t="s">
        <v>199</v>
      </c>
      <c r="E74" s="155">
        <v>750</v>
      </c>
      <c r="F74" s="155">
        <v>356</v>
      </c>
      <c r="G74" s="155">
        <v>18</v>
      </c>
      <c r="H74" s="155">
        <v>2</v>
      </c>
      <c r="I74" s="155" t="s">
        <v>125</v>
      </c>
      <c r="J74" s="159">
        <f t="shared" si="6"/>
        <v>0.53400000000000003</v>
      </c>
      <c r="K74" s="160"/>
      <c r="L74" s="160"/>
      <c r="M74" s="161"/>
      <c r="N74" s="161"/>
      <c r="O74" s="161"/>
      <c r="P74" s="162"/>
      <c r="R74" s="146"/>
    </row>
    <row r="75" spans="1:18" ht="21.95" customHeight="1">
      <c r="A75" s="155">
        <v>6</v>
      </c>
      <c r="B75" s="155" t="s">
        <v>180</v>
      </c>
      <c r="C75" s="165" t="s">
        <v>181</v>
      </c>
      <c r="D75" s="188"/>
      <c r="E75" s="189"/>
      <c r="F75" s="167">
        <v>712</v>
      </c>
      <c r="G75" s="167"/>
      <c r="H75" s="168">
        <v>1</v>
      </c>
      <c r="I75" s="155" t="s">
        <v>183</v>
      </c>
      <c r="J75" s="159">
        <f>H75</f>
        <v>1</v>
      </c>
      <c r="K75" s="160"/>
      <c r="L75" s="160"/>
      <c r="M75" s="161"/>
      <c r="N75" s="161"/>
      <c r="O75" s="161"/>
      <c r="P75" s="169"/>
      <c r="R75" s="146"/>
    </row>
    <row r="76" spans="1:18" ht="21.95" customHeight="1">
      <c r="A76" s="155">
        <v>7</v>
      </c>
      <c r="B76" s="171" t="str">
        <f>K67&amp;"吊柜小计"</f>
        <v>A2-2厨房B面吊柜小计</v>
      </c>
      <c r="C76" s="171"/>
      <c r="D76" s="171"/>
      <c r="E76" s="171"/>
      <c r="F76" s="171"/>
      <c r="G76" s="171"/>
      <c r="H76" s="171"/>
      <c r="I76" s="171"/>
      <c r="J76" s="171"/>
      <c r="K76" s="172"/>
      <c r="L76" s="173"/>
      <c r="M76" s="174"/>
      <c r="N76" s="174"/>
      <c r="O76" s="174"/>
      <c r="P76" s="162"/>
      <c r="R76" s="146"/>
    </row>
    <row r="77" spans="1:18" ht="21.95" customHeight="1">
      <c r="A77" s="155">
        <v>8</v>
      </c>
      <c r="B77" s="156" t="s">
        <v>170</v>
      </c>
      <c r="C77" s="190" t="s">
        <v>200</v>
      </c>
      <c r="D77" s="158" t="s">
        <v>188</v>
      </c>
      <c r="E77" s="155">
        <v>750</v>
      </c>
      <c r="F77" s="155">
        <v>725</v>
      </c>
      <c r="G77" s="155">
        <v>570</v>
      </c>
      <c r="H77" s="155">
        <v>1</v>
      </c>
      <c r="I77" s="155" t="s">
        <v>156</v>
      </c>
      <c r="J77" s="159">
        <f>F77/1000</f>
        <v>0.72499999999999998</v>
      </c>
      <c r="K77" s="160"/>
      <c r="L77" s="160"/>
      <c r="M77" s="161"/>
      <c r="N77" s="161"/>
      <c r="O77" s="161"/>
      <c r="P77" s="162"/>
      <c r="R77" s="146"/>
    </row>
    <row r="78" spans="1:18" ht="21.95" customHeight="1">
      <c r="A78" s="155">
        <v>9</v>
      </c>
      <c r="B78" s="156"/>
      <c r="C78" s="191" t="s">
        <v>179</v>
      </c>
      <c r="D78" s="158" t="s">
        <v>199</v>
      </c>
      <c r="E78" s="155">
        <v>720</v>
      </c>
      <c r="F78" s="155">
        <v>331</v>
      </c>
      <c r="G78" s="155">
        <v>18</v>
      </c>
      <c r="H78" s="155">
        <v>2</v>
      </c>
      <c r="I78" s="155" t="s">
        <v>125</v>
      </c>
      <c r="J78" s="159">
        <f t="shared" ref="J78:J81" si="7">E78/1000*F78/1000*H78</f>
        <v>0.47664000000000001</v>
      </c>
      <c r="K78" s="160"/>
      <c r="L78" s="160"/>
      <c r="M78" s="161"/>
      <c r="N78" s="161"/>
      <c r="O78" s="161"/>
      <c r="P78" s="162"/>
      <c r="R78" s="146"/>
    </row>
    <row r="79" spans="1:18" ht="21.95" customHeight="1">
      <c r="A79" s="155">
        <v>10</v>
      </c>
      <c r="B79" s="156"/>
      <c r="C79" s="191" t="s">
        <v>177</v>
      </c>
      <c r="D79" s="158" t="s">
        <v>199</v>
      </c>
      <c r="E79" s="155">
        <f>331*2</f>
        <v>662</v>
      </c>
      <c r="F79" s="155">
        <v>70</v>
      </c>
      <c r="G79" s="155">
        <v>18</v>
      </c>
      <c r="H79" s="155">
        <v>1</v>
      </c>
      <c r="I79" s="155" t="s">
        <v>125</v>
      </c>
      <c r="J79" s="159">
        <f t="shared" si="7"/>
        <v>4.6340000000000006E-2</v>
      </c>
      <c r="K79" s="160"/>
      <c r="L79" s="160"/>
      <c r="M79" s="161"/>
      <c r="N79" s="161"/>
      <c r="O79" s="161"/>
      <c r="P79" s="162"/>
      <c r="R79" s="146"/>
    </row>
    <row r="80" spans="1:18" ht="21.95" customHeight="1">
      <c r="A80" s="155">
        <v>11</v>
      </c>
      <c r="B80" s="156"/>
      <c r="C80" s="191" t="s">
        <v>177</v>
      </c>
      <c r="D80" s="158" t="s">
        <v>199</v>
      </c>
      <c r="E80" s="155">
        <v>750</v>
      </c>
      <c r="F80" s="155">
        <v>45</v>
      </c>
      <c r="G80" s="155">
        <v>18</v>
      </c>
      <c r="H80" s="155">
        <v>1</v>
      </c>
      <c r="I80" s="155" t="s">
        <v>125</v>
      </c>
      <c r="J80" s="159">
        <f t="shared" si="7"/>
        <v>3.3750000000000002E-2</v>
      </c>
      <c r="K80" s="160"/>
      <c r="L80" s="160"/>
      <c r="M80" s="161"/>
      <c r="N80" s="161"/>
      <c r="O80" s="161"/>
      <c r="P80" s="162"/>
      <c r="R80" s="146"/>
    </row>
    <row r="81" spans="1:18" ht="21.95" customHeight="1">
      <c r="A81" s="155">
        <v>12</v>
      </c>
      <c r="B81" s="156"/>
      <c r="C81" s="191" t="s">
        <v>192</v>
      </c>
      <c r="D81" s="158" t="s">
        <v>199</v>
      </c>
      <c r="E81" s="155">
        <v>570</v>
      </c>
      <c r="F81" s="155">
        <v>750</v>
      </c>
      <c r="G81" s="155">
        <v>18</v>
      </c>
      <c r="H81" s="155">
        <v>1</v>
      </c>
      <c r="I81" s="155" t="s">
        <v>125</v>
      </c>
      <c r="J81" s="159">
        <f t="shared" si="7"/>
        <v>0.42749999999999994</v>
      </c>
      <c r="K81" s="160"/>
      <c r="L81" s="160"/>
      <c r="M81" s="161"/>
      <c r="N81" s="161"/>
      <c r="O81" s="161"/>
      <c r="P81" s="162"/>
      <c r="R81" s="146"/>
    </row>
    <row r="82" spans="1:18" ht="21.95" customHeight="1">
      <c r="A82" s="155">
        <v>13</v>
      </c>
      <c r="B82" s="155" t="s">
        <v>193</v>
      </c>
      <c r="C82" s="190" t="s">
        <v>194</v>
      </c>
      <c r="D82" s="190" t="s">
        <v>203</v>
      </c>
      <c r="E82" s="192">
        <v>775</v>
      </c>
      <c r="F82" s="193">
        <v>600</v>
      </c>
      <c r="G82" s="193"/>
      <c r="H82" s="194">
        <f>E82/1000</f>
        <v>0.77500000000000002</v>
      </c>
      <c r="I82" s="195" t="s">
        <v>156</v>
      </c>
      <c r="J82" s="159">
        <f>H82</f>
        <v>0.77500000000000002</v>
      </c>
      <c r="K82" s="160"/>
      <c r="L82" s="160"/>
      <c r="M82" s="161"/>
      <c r="N82" s="161"/>
      <c r="O82" s="161"/>
      <c r="P82" s="196" t="s">
        <v>196</v>
      </c>
      <c r="R82" s="146"/>
    </row>
    <row r="83" spans="1:18" ht="21.95" customHeight="1">
      <c r="A83" s="155">
        <v>14</v>
      </c>
      <c r="B83" s="171" t="str">
        <f>K67&amp;"地柜小计"</f>
        <v>A2-2厨房B面地柜小计</v>
      </c>
      <c r="C83" s="171"/>
      <c r="D83" s="171"/>
      <c r="E83" s="171"/>
      <c r="F83" s="171"/>
      <c r="G83" s="171"/>
      <c r="H83" s="171"/>
      <c r="I83" s="171"/>
      <c r="J83" s="171"/>
      <c r="K83" s="172"/>
      <c r="L83" s="173"/>
      <c r="M83" s="174"/>
      <c r="N83" s="174"/>
      <c r="O83" s="174"/>
      <c r="P83" s="162"/>
      <c r="R83" s="146"/>
    </row>
    <row r="84" spans="1:18" ht="21.95" customHeight="1">
      <c r="A84" s="171" t="str">
        <f>K67&amp;"综合单价"</f>
        <v>A2-2厨房B面综合单价</v>
      </c>
      <c r="B84" s="171"/>
      <c r="C84" s="171"/>
      <c r="D84" s="171"/>
      <c r="E84" s="171"/>
      <c r="F84" s="171"/>
      <c r="G84" s="171"/>
      <c r="H84" s="171"/>
      <c r="I84" s="171"/>
      <c r="J84" s="171"/>
      <c r="K84" s="197"/>
      <c r="L84" s="178"/>
      <c r="M84" s="174"/>
      <c r="N84" s="174"/>
      <c r="O84" s="174"/>
      <c r="P84" s="162"/>
      <c r="R84" s="146"/>
    </row>
    <row r="85" spans="1:18" ht="21.95" customHeight="1">
      <c r="A85" s="179" t="s">
        <v>184</v>
      </c>
      <c r="R85" s="146"/>
    </row>
    <row r="86" spans="1:18" ht="21.95" customHeight="1">
      <c r="R86" s="146"/>
    </row>
    <row r="87" spans="1:18" ht="21.95" customHeight="1">
      <c r="R87" s="146"/>
    </row>
    <row r="88" spans="1:18" ht="21.95" customHeight="1">
      <c r="R88" s="146"/>
    </row>
    <row r="89" spans="1:18" ht="21.95" customHeight="1">
      <c r="R89" s="146"/>
    </row>
    <row r="90" spans="1:18" ht="21.95" customHeight="1">
      <c r="R90" s="146"/>
    </row>
    <row r="91" spans="1:18" ht="21.95" customHeight="1">
      <c r="R91" s="146"/>
    </row>
    <row r="92" spans="1:18" ht="21.95" customHeight="1">
      <c r="R92" s="146"/>
    </row>
    <row r="93" spans="1:18" ht="21.95" customHeight="1">
      <c r="R93" s="146"/>
    </row>
    <row r="94" spans="1:18" ht="21.95" customHeight="1">
      <c r="R94" s="146"/>
    </row>
    <row r="95" spans="1:18" ht="21.95" customHeight="1">
      <c r="R95" s="146"/>
    </row>
    <row r="96" spans="1:18" ht="21.95" customHeight="1">
      <c r="R96" s="146"/>
    </row>
    <row r="97" spans="18:18" ht="21.95" customHeight="1">
      <c r="R97" s="146"/>
    </row>
    <row r="98" spans="18:18" ht="21.95" customHeight="1">
      <c r="R98" s="146"/>
    </row>
    <row r="99" spans="18:18" ht="21.95" customHeight="1">
      <c r="R99" s="146"/>
    </row>
    <row r="100" spans="18:18" ht="21.95" customHeight="1">
      <c r="R100" s="146"/>
    </row>
    <row r="101" spans="18:18" ht="21.95" customHeight="1">
      <c r="R101" s="146"/>
    </row>
    <row r="102" spans="18:18" ht="21.95" customHeight="1">
      <c r="R102" s="146"/>
    </row>
    <row r="103" spans="18:18" ht="21.95" customHeight="1">
      <c r="R103" s="146"/>
    </row>
    <row r="104" spans="18:18" ht="21.95" customHeight="1">
      <c r="R104" s="146"/>
    </row>
  </sheetData>
  <autoFilter ref="A4:X19"/>
  <mergeCells count="86">
    <mergeCell ref="O23:O24"/>
    <mergeCell ref="O44:O45"/>
    <mergeCell ref="O68:O69"/>
    <mergeCell ref="P3:P4"/>
    <mergeCell ref="P23:P24"/>
    <mergeCell ref="P44:P45"/>
    <mergeCell ref="P68:P69"/>
    <mergeCell ref="M23:M24"/>
    <mergeCell ref="M44:M45"/>
    <mergeCell ref="M68:M69"/>
    <mergeCell ref="N3:N4"/>
    <mergeCell ref="N23:N24"/>
    <mergeCell ref="N44:N45"/>
    <mergeCell ref="N68:N69"/>
    <mergeCell ref="K23:K24"/>
    <mergeCell ref="K44:K45"/>
    <mergeCell ref="K68:K69"/>
    <mergeCell ref="L3:L4"/>
    <mergeCell ref="L23:L24"/>
    <mergeCell ref="L44:L45"/>
    <mergeCell ref="L68:L69"/>
    <mergeCell ref="B46:B51"/>
    <mergeCell ref="B54:B60"/>
    <mergeCell ref="B68:B69"/>
    <mergeCell ref="B70:B74"/>
    <mergeCell ref="B77:B81"/>
    <mergeCell ref="B5:B15"/>
    <mergeCell ref="B23:B24"/>
    <mergeCell ref="B25:B28"/>
    <mergeCell ref="B31:B35"/>
    <mergeCell ref="B44:B45"/>
    <mergeCell ref="C68:D68"/>
    <mergeCell ref="E68:G68"/>
    <mergeCell ref="B76:J76"/>
    <mergeCell ref="B83:J83"/>
    <mergeCell ref="A84:J84"/>
    <mergeCell ref="A68:A69"/>
    <mergeCell ref="H68:H69"/>
    <mergeCell ref="I68:I69"/>
    <mergeCell ref="J68:J69"/>
    <mergeCell ref="B53:J53"/>
    <mergeCell ref="B62:J62"/>
    <mergeCell ref="A63:J63"/>
    <mergeCell ref="A66:P66"/>
    <mergeCell ref="A67:B67"/>
    <mergeCell ref="C67:H67"/>
    <mergeCell ref="I67:J67"/>
    <mergeCell ref="A42:P42"/>
    <mergeCell ref="A43:B43"/>
    <mergeCell ref="C43:H43"/>
    <mergeCell ref="I43:J43"/>
    <mergeCell ref="C44:D44"/>
    <mergeCell ref="E44:G44"/>
    <mergeCell ref="A44:A45"/>
    <mergeCell ref="H44:H45"/>
    <mergeCell ref="I44:I45"/>
    <mergeCell ref="J44:J45"/>
    <mergeCell ref="C23:D23"/>
    <mergeCell ref="E23:G23"/>
    <mergeCell ref="B30:J30"/>
    <mergeCell ref="B38:J38"/>
    <mergeCell ref="A39:J39"/>
    <mergeCell ref="A23:A24"/>
    <mergeCell ref="H23:H24"/>
    <mergeCell ref="I23:I24"/>
    <mergeCell ref="J23:J24"/>
    <mergeCell ref="B17:J17"/>
    <mergeCell ref="A18:J18"/>
    <mergeCell ref="A21:P21"/>
    <mergeCell ref="A22:B22"/>
    <mergeCell ref="C22:H22"/>
    <mergeCell ref="I22:J22"/>
    <mergeCell ref="A1:P1"/>
    <mergeCell ref="A2:B2"/>
    <mergeCell ref="C2:H2"/>
    <mergeCell ref="I2:J2"/>
    <mergeCell ref="C3:D3"/>
    <mergeCell ref="E3:G3"/>
    <mergeCell ref="A3:A4"/>
    <mergeCell ref="B3:B4"/>
    <mergeCell ref="H3:H4"/>
    <mergeCell ref="I3:I4"/>
    <mergeCell ref="J3:J4"/>
    <mergeCell ref="K3:K4"/>
    <mergeCell ref="M3:M4"/>
    <mergeCell ref="O3:O4"/>
  </mergeCells>
  <phoneticPr fontId="38" type="noConversion"/>
  <pageMargins left="0.39305555555555599" right="0.39305555555555599" top="0.39305555555555599" bottom="0.39305555555555599" header="0.29861111111111099" footer="0.29861111111111099"/>
  <pageSetup paperSize="9" scale="95" fitToHeight="0" orientation="portrait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05FE"/>
    <pageSetUpPr fitToPage="1"/>
  </sheetPr>
  <dimension ref="A1:P65"/>
  <sheetViews>
    <sheetView zoomScale="70" zoomScaleNormal="70" workbookViewId="0">
      <selection activeCell="S19" sqref="A1:XFD1048576"/>
    </sheetView>
  </sheetViews>
  <sheetFormatPr defaultColWidth="9" defaultRowHeight="21.95" customHeight="1"/>
  <cols>
    <col min="1" max="1" width="4.125" style="182" customWidth="1"/>
    <col min="2" max="2" width="9.625" style="182" customWidth="1"/>
    <col min="3" max="3" width="13.875" style="182" customWidth="1"/>
    <col min="4" max="4" width="28.125" style="183" customWidth="1"/>
    <col min="5" max="5" width="10.125" style="182" customWidth="1"/>
    <col min="6" max="6" width="7.5" style="182" customWidth="1"/>
    <col min="7" max="8" width="6.125" style="182" customWidth="1"/>
    <col min="9" max="9" width="7.375" style="182" customWidth="1"/>
    <col min="10" max="10" width="7.5" style="182" customWidth="1"/>
    <col min="11" max="12" width="9.375" style="184" customWidth="1"/>
    <col min="13" max="15" width="11.25" style="182" customWidth="1"/>
    <col min="16" max="16" width="15.5" style="182" customWidth="1"/>
    <col min="17" max="17" width="12.875" style="182"/>
    <col min="18" max="16384" width="9" style="182"/>
  </cols>
  <sheetData>
    <row r="1" spans="1:16" s="139" customFormat="1" ht="35.1" customHeight="1">
      <c r="A1" s="136" t="str">
        <f>K2&amp;"报价清单"</f>
        <v>A2-1公卫报价清单</v>
      </c>
      <c r="B1" s="136"/>
      <c r="C1" s="136"/>
      <c r="D1" s="137"/>
      <c r="E1" s="136"/>
      <c r="F1" s="136"/>
      <c r="G1" s="136"/>
      <c r="H1" s="136"/>
      <c r="I1" s="136"/>
      <c r="J1" s="136"/>
      <c r="K1" s="138"/>
      <c r="L1" s="138"/>
      <c r="M1" s="136"/>
      <c r="N1" s="136"/>
      <c r="O1" s="136"/>
      <c r="P1" s="136"/>
    </row>
    <row r="2" spans="1:16" s="146" customFormat="1" ht="21.95" customHeight="1">
      <c r="A2" s="140" t="s">
        <v>157</v>
      </c>
      <c r="B2" s="140"/>
      <c r="C2" s="141"/>
      <c r="D2" s="141"/>
      <c r="E2" s="141"/>
      <c r="F2" s="141"/>
      <c r="G2" s="141"/>
      <c r="H2" s="141"/>
      <c r="I2" s="140" t="s">
        <v>14</v>
      </c>
      <c r="J2" s="185"/>
      <c r="K2" s="143" t="s">
        <v>218</v>
      </c>
      <c r="L2" s="144"/>
      <c r="M2" s="144"/>
      <c r="N2" s="144"/>
      <c r="O2" s="144"/>
      <c r="P2" s="145"/>
    </row>
    <row r="3" spans="1:16" s="152" customFormat="1" ht="21.95" customHeight="1">
      <c r="A3" s="147" t="s">
        <v>13</v>
      </c>
      <c r="B3" s="147" t="s">
        <v>132</v>
      </c>
      <c r="C3" s="147" t="s">
        <v>159</v>
      </c>
      <c r="D3" s="147"/>
      <c r="E3" s="148" t="s">
        <v>160</v>
      </c>
      <c r="F3" s="149"/>
      <c r="G3" s="150"/>
      <c r="H3" s="147" t="s">
        <v>81</v>
      </c>
      <c r="I3" s="147" t="s">
        <v>79</v>
      </c>
      <c r="J3" s="147" t="s">
        <v>161</v>
      </c>
      <c r="K3" s="147" t="s">
        <v>137</v>
      </c>
      <c r="L3" s="147" t="s">
        <v>48</v>
      </c>
      <c r="M3" s="147" t="s">
        <v>162</v>
      </c>
      <c r="N3" s="147" t="s">
        <v>163</v>
      </c>
      <c r="O3" s="147" t="s">
        <v>164</v>
      </c>
      <c r="P3" s="147" t="s">
        <v>22</v>
      </c>
    </row>
    <row r="4" spans="1:16" s="154" customFormat="1" ht="21.95" customHeight="1">
      <c r="A4" s="147"/>
      <c r="B4" s="147"/>
      <c r="C4" s="153" t="s">
        <v>165</v>
      </c>
      <c r="D4" s="153" t="s">
        <v>166</v>
      </c>
      <c r="E4" s="153" t="s">
        <v>167</v>
      </c>
      <c r="F4" s="153" t="s">
        <v>168</v>
      </c>
      <c r="G4" s="153" t="s">
        <v>169</v>
      </c>
      <c r="H4" s="147"/>
      <c r="I4" s="147"/>
      <c r="J4" s="147"/>
      <c r="K4" s="147"/>
      <c r="L4" s="147"/>
      <c r="M4" s="147"/>
      <c r="N4" s="147"/>
      <c r="O4" s="147"/>
      <c r="P4" s="147"/>
    </row>
    <row r="5" spans="1:16" s="154" customFormat="1" ht="21.95" customHeight="1">
      <c r="A5" s="155">
        <v>1</v>
      </c>
      <c r="B5" s="186" t="s">
        <v>170</v>
      </c>
      <c r="C5" s="157" t="s">
        <v>186</v>
      </c>
      <c r="D5" s="158" t="s">
        <v>187</v>
      </c>
      <c r="E5" s="155">
        <v>900</v>
      </c>
      <c r="F5" s="155">
        <v>900</v>
      </c>
      <c r="G5" s="155">
        <v>150</v>
      </c>
      <c r="H5" s="155">
        <v>1</v>
      </c>
      <c r="I5" s="155" t="s">
        <v>125</v>
      </c>
      <c r="J5" s="159">
        <f>E5/1000*F5/1000</f>
        <v>0.81</v>
      </c>
      <c r="K5" s="160"/>
      <c r="L5" s="160"/>
      <c r="M5" s="161"/>
      <c r="N5" s="161"/>
      <c r="O5" s="161"/>
      <c r="P5" s="162"/>
    </row>
    <row r="6" spans="1:16" s="154" customFormat="1" ht="21.95" customHeight="1">
      <c r="A6" s="155">
        <v>2</v>
      </c>
      <c r="B6" s="187"/>
      <c r="C6" s="163" t="s">
        <v>175</v>
      </c>
      <c r="D6" s="158" t="s">
        <v>188</v>
      </c>
      <c r="E6" s="155">
        <v>864</v>
      </c>
      <c r="F6" s="155">
        <v>50</v>
      </c>
      <c r="G6" s="155">
        <v>18</v>
      </c>
      <c r="H6" s="155">
        <v>1</v>
      </c>
      <c r="I6" s="155" t="s">
        <v>125</v>
      </c>
      <c r="J6" s="159">
        <f t="shared" ref="J6:J8" si="0">E6/1000*F6/1000*H6</f>
        <v>4.3200000000000002E-2</v>
      </c>
      <c r="K6" s="160"/>
      <c r="L6" s="160"/>
      <c r="M6" s="161"/>
      <c r="N6" s="161"/>
      <c r="O6" s="161"/>
      <c r="P6" s="162"/>
    </row>
    <row r="7" spans="1:16" s="154" customFormat="1" ht="21.95" customHeight="1">
      <c r="A7" s="155">
        <v>3</v>
      </c>
      <c r="B7" s="187"/>
      <c r="C7" s="163" t="s">
        <v>179</v>
      </c>
      <c r="D7" s="158" t="s">
        <v>189</v>
      </c>
      <c r="E7" s="155">
        <v>732</v>
      </c>
      <c r="F7" s="155">
        <v>200</v>
      </c>
      <c r="G7" s="155">
        <v>18</v>
      </c>
      <c r="H7" s="155">
        <v>2</v>
      </c>
      <c r="I7" s="155" t="s">
        <v>125</v>
      </c>
      <c r="J7" s="159">
        <f t="shared" si="0"/>
        <v>0.2928</v>
      </c>
      <c r="K7" s="160"/>
      <c r="L7" s="160"/>
      <c r="M7" s="161"/>
      <c r="N7" s="161"/>
      <c r="O7" s="161"/>
      <c r="P7" s="162"/>
    </row>
    <row r="8" spans="1:16" s="154" customFormat="1" ht="21.95" customHeight="1">
      <c r="A8" s="155">
        <v>4</v>
      </c>
      <c r="B8" s="187"/>
      <c r="C8" s="163" t="s">
        <v>179</v>
      </c>
      <c r="D8" s="158" t="s">
        <v>189</v>
      </c>
      <c r="E8" s="155">
        <v>732</v>
      </c>
      <c r="F8" s="155">
        <v>500</v>
      </c>
      <c r="G8" s="155">
        <f>G7</f>
        <v>18</v>
      </c>
      <c r="H8" s="155">
        <v>1</v>
      </c>
      <c r="I8" s="155" t="s">
        <v>125</v>
      </c>
      <c r="J8" s="159">
        <f t="shared" si="0"/>
        <v>0.36599999999999999</v>
      </c>
      <c r="K8" s="160"/>
      <c r="L8" s="160"/>
      <c r="M8" s="161"/>
      <c r="N8" s="161"/>
      <c r="O8" s="161"/>
      <c r="P8" s="162"/>
    </row>
    <row r="9" spans="1:16" s="139" customFormat="1" ht="21.95" customHeight="1">
      <c r="A9" s="155">
        <v>5</v>
      </c>
      <c r="B9" s="155" t="s">
        <v>180</v>
      </c>
      <c r="C9" s="165" t="s">
        <v>181</v>
      </c>
      <c r="D9" s="188"/>
      <c r="E9" s="189"/>
      <c r="F9" s="167" t="s">
        <v>209</v>
      </c>
      <c r="G9" s="167"/>
      <c r="H9" s="168">
        <v>2</v>
      </c>
      <c r="I9" s="155" t="s">
        <v>183</v>
      </c>
      <c r="J9" s="159">
        <f>H9</f>
        <v>2</v>
      </c>
      <c r="K9" s="160"/>
      <c r="L9" s="160"/>
      <c r="M9" s="161"/>
      <c r="N9" s="161"/>
      <c r="O9" s="161"/>
      <c r="P9" s="169"/>
    </row>
    <row r="10" spans="1:16" s="152" customFormat="1" ht="21.95" customHeight="1">
      <c r="A10" s="155">
        <v>6</v>
      </c>
      <c r="B10" s="171" t="str">
        <f>K2&amp;"镜柜小计"</f>
        <v>A2-1公卫镜柜小计</v>
      </c>
      <c r="C10" s="171"/>
      <c r="D10" s="171"/>
      <c r="E10" s="171"/>
      <c r="F10" s="171"/>
      <c r="G10" s="171"/>
      <c r="H10" s="171"/>
      <c r="I10" s="171"/>
      <c r="J10" s="171"/>
      <c r="K10" s="172"/>
      <c r="L10" s="173"/>
      <c r="M10" s="174"/>
      <c r="N10" s="174"/>
      <c r="O10" s="174"/>
      <c r="P10" s="162"/>
    </row>
    <row r="11" spans="1:16" s="154" customFormat="1" ht="21.95" customHeight="1">
      <c r="A11" s="155">
        <v>7</v>
      </c>
      <c r="B11" s="156" t="s">
        <v>170</v>
      </c>
      <c r="C11" s="190" t="s">
        <v>191</v>
      </c>
      <c r="D11" s="158" t="s">
        <v>188</v>
      </c>
      <c r="E11" s="155">
        <v>530</v>
      </c>
      <c r="F11" s="155">
        <v>896</v>
      </c>
      <c r="G11" s="155">
        <v>600</v>
      </c>
      <c r="H11" s="155">
        <v>1</v>
      </c>
      <c r="I11" s="155" t="s">
        <v>156</v>
      </c>
      <c r="J11" s="159">
        <f>F11/1000</f>
        <v>0.89600000000000002</v>
      </c>
      <c r="K11" s="160"/>
      <c r="L11" s="160"/>
      <c r="M11" s="161"/>
      <c r="N11" s="161"/>
      <c r="O11" s="161"/>
      <c r="P11" s="162"/>
    </row>
    <row r="12" spans="1:16" s="154" customFormat="1" ht="21.95" customHeight="1">
      <c r="A12" s="155">
        <v>8</v>
      </c>
      <c r="B12" s="156"/>
      <c r="C12" s="191" t="s">
        <v>179</v>
      </c>
      <c r="D12" s="158" t="s">
        <v>176</v>
      </c>
      <c r="E12" s="155">
        <v>475</v>
      </c>
      <c r="F12" s="155">
        <v>430</v>
      </c>
      <c r="G12" s="155">
        <v>18</v>
      </c>
      <c r="H12" s="155">
        <v>2</v>
      </c>
      <c r="I12" s="155" t="s">
        <v>125</v>
      </c>
      <c r="J12" s="159">
        <f t="shared" ref="J12:J15" si="1">E12/1000*F12/1000*H12</f>
        <v>0.40849999999999997</v>
      </c>
      <c r="K12" s="160"/>
      <c r="L12" s="160"/>
      <c r="M12" s="161"/>
      <c r="N12" s="161"/>
      <c r="O12" s="161"/>
      <c r="P12" s="162"/>
    </row>
    <row r="13" spans="1:16" s="154" customFormat="1" ht="21.95" customHeight="1">
      <c r="A13" s="155">
        <v>9</v>
      </c>
      <c r="B13" s="156"/>
      <c r="C13" s="191" t="s">
        <v>192</v>
      </c>
      <c r="D13" s="158" t="s">
        <v>176</v>
      </c>
      <c r="E13" s="155">
        <v>530</v>
      </c>
      <c r="F13" s="155">
        <v>600</v>
      </c>
      <c r="G13" s="155">
        <v>18</v>
      </c>
      <c r="H13" s="155">
        <v>1</v>
      </c>
      <c r="I13" s="155" t="s">
        <v>125</v>
      </c>
      <c r="J13" s="159">
        <f t="shared" si="1"/>
        <v>0.318</v>
      </c>
      <c r="K13" s="160"/>
      <c r="L13" s="160"/>
      <c r="M13" s="161"/>
      <c r="N13" s="161"/>
      <c r="O13" s="161"/>
      <c r="P13" s="162"/>
    </row>
    <row r="14" spans="1:16" s="154" customFormat="1" ht="21.95" customHeight="1">
      <c r="A14" s="155">
        <v>10</v>
      </c>
      <c r="B14" s="156"/>
      <c r="C14" s="191" t="s">
        <v>177</v>
      </c>
      <c r="D14" s="158" t="s">
        <v>176</v>
      </c>
      <c r="E14" s="155">
        <f>430*2</f>
        <v>860</v>
      </c>
      <c r="F14" s="155">
        <v>90</v>
      </c>
      <c r="G14" s="155">
        <v>18</v>
      </c>
      <c r="H14" s="155">
        <v>1</v>
      </c>
      <c r="I14" s="155" t="s">
        <v>125</v>
      </c>
      <c r="J14" s="159">
        <f t="shared" si="1"/>
        <v>7.740000000000001E-2</v>
      </c>
      <c r="K14" s="160"/>
      <c r="L14" s="160"/>
      <c r="M14" s="161"/>
      <c r="N14" s="161"/>
      <c r="O14" s="161"/>
      <c r="P14" s="162"/>
    </row>
    <row r="15" spans="1:16" s="154" customFormat="1" ht="21.95" customHeight="1">
      <c r="A15" s="155">
        <v>11</v>
      </c>
      <c r="B15" s="156"/>
      <c r="C15" s="191" t="s">
        <v>177</v>
      </c>
      <c r="D15" s="158" t="s">
        <v>176</v>
      </c>
      <c r="E15" s="155">
        <v>530</v>
      </c>
      <c r="F15" s="155">
        <v>18</v>
      </c>
      <c r="G15" s="155">
        <v>18</v>
      </c>
      <c r="H15" s="155">
        <v>1</v>
      </c>
      <c r="I15" s="155" t="s">
        <v>125</v>
      </c>
      <c r="J15" s="159">
        <f t="shared" si="1"/>
        <v>9.5400000000000016E-3</v>
      </c>
      <c r="K15" s="160"/>
      <c r="L15" s="160"/>
      <c r="M15" s="161"/>
      <c r="N15" s="161"/>
      <c r="O15" s="161"/>
      <c r="P15" s="162"/>
    </row>
    <row r="16" spans="1:16" s="139" customFormat="1" ht="21.95" customHeight="1">
      <c r="A16" s="155">
        <v>12</v>
      </c>
      <c r="B16" s="155" t="s">
        <v>180</v>
      </c>
      <c r="C16" s="165" t="s">
        <v>181</v>
      </c>
      <c r="D16" s="188"/>
      <c r="E16" s="189"/>
      <c r="F16" s="167">
        <v>760</v>
      </c>
      <c r="G16" s="167"/>
      <c r="H16" s="168">
        <v>1</v>
      </c>
      <c r="I16" s="155" t="s">
        <v>183</v>
      </c>
      <c r="J16" s="159">
        <f>H16</f>
        <v>1</v>
      </c>
      <c r="K16" s="160"/>
      <c r="L16" s="160"/>
      <c r="M16" s="161"/>
      <c r="N16" s="161"/>
      <c r="O16" s="161"/>
      <c r="P16" s="169"/>
    </row>
    <row r="17" spans="1:16" s="154" customFormat="1" ht="21.95" customHeight="1">
      <c r="A17" s="155">
        <v>13</v>
      </c>
      <c r="B17" s="155" t="s">
        <v>193</v>
      </c>
      <c r="C17" s="190" t="s">
        <v>194</v>
      </c>
      <c r="D17" s="190" t="s">
        <v>195</v>
      </c>
      <c r="E17" s="192">
        <v>900</v>
      </c>
      <c r="F17" s="193">
        <v>600</v>
      </c>
      <c r="G17" s="193"/>
      <c r="H17" s="194">
        <f>E17/1000</f>
        <v>0.9</v>
      </c>
      <c r="I17" s="195" t="s">
        <v>156</v>
      </c>
      <c r="J17" s="159">
        <f>H17</f>
        <v>0.9</v>
      </c>
      <c r="K17" s="160"/>
      <c r="L17" s="160"/>
      <c r="M17" s="161"/>
      <c r="N17" s="161"/>
      <c r="O17" s="161"/>
      <c r="P17" s="196" t="s">
        <v>196</v>
      </c>
    </row>
    <row r="18" spans="1:16" s="152" customFormat="1" ht="21.95" customHeight="1">
      <c r="A18" s="155">
        <v>14</v>
      </c>
      <c r="B18" s="171" t="str">
        <f>K2&amp;"地柜小计"</f>
        <v>A2-1公卫地柜小计</v>
      </c>
      <c r="C18" s="171"/>
      <c r="D18" s="171"/>
      <c r="E18" s="171"/>
      <c r="F18" s="171"/>
      <c r="G18" s="171"/>
      <c r="H18" s="171"/>
      <c r="I18" s="171"/>
      <c r="J18" s="171"/>
      <c r="K18" s="172"/>
      <c r="L18" s="173"/>
      <c r="M18" s="174"/>
      <c r="N18" s="174"/>
      <c r="O18" s="174"/>
      <c r="P18" s="162"/>
    </row>
    <row r="19" spans="1:16" s="152" customFormat="1" ht="21.95" customHeight="1">
      <c r="A19" s="171" t="str">
        <f>K2&amp;"综合单价"</f>
        <v>A2-1公卫综合单价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97"/>
      <c r="L19" s="178"/>
      <c r="M19" s="174"/>
      <c r="N19" s="174"/>
      <c r="O19" s="174"/>
      <c r="P19" s="162"/>
    </row>
    <row r="20" spans="1:16" s="181" customFormat="1" ht="21.95" customHeight="1">
      <c r="A20" s="179" t="s">
        <v>184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</row>
    <row r="22" spans="1:16" ht="21.95" customHeight="1">
      <c r="A22" s="136" t="str">
        <f>K23&amp;"报价清单"</f>
        <v>A2-1厨房A面报价清单</v>
      </c>
      <c r="B22" s="136"/>
      <c r="C22" s="136"/>
      <c r="D22" s="137"/>
      <c r="E22" s="136"/>
      <c r="F22" s="136"/>
      <c r="G22" s="136"/>
      <c r="H22" s="136"/>
      <c r="I22" s="136"/>
      <c r="J22" s="136"/>
      <c r="K22" s="138"/>
      <c r="L22" s="138"/>
      <c r="M22" s="136"/>
      <c r="N22" s="136"/>
      <c r="O22" s="136"/>
      <c r="P22" s="136"/>
    </row>
    <row r="23" spans="1:16" ht="21.95" customHeight="1">
      <c r="A23" s="140" t="s">
        <v>157</v>
      </c>
      <c r="B23" s="140"/>
      <c r="C23" s="141"/>
      <c r="D23" s="141"/>
      <c r="E23" s="141"/>
      <c r="F23" s="141"/>
      <c r="G23" s="141"/>
      <c r="H23" s="141"/>
      <c r="I23" s="140" t="s">
        <v>14</v>
      </c>
      <c r="J23" s="185"/>
      <c r="K23" s="143" t="s">
        <v>219</v>
      </c>
      <c r="L23" s="144"/>
      <c r="M23" s="144"/>
      <c r="N23" s="144"/>
      <c r="O23" s="144"/>
      <c r="P23" s="145"/>
    </row>
    <row r="24" spans="1:16" ht="21.95" customHeight="1">
      <c r="A24" s="147" t="s">
        <v>13</v>
      </c>
      <c r="B24" s="147" t="s">
        <v>132</v>
      </c>
      <c r="C24" s="147" t="s">
        <v>159</v>
      </c>
      <c r="D24" s="147"/>
      <c r="E24" s="148" t="s">
        <v>160</v>
      </c>
      <c r="F24" s="149"/>
      <c r="G24" s="150"/>
      <c r="H24" s="147" t="s">
        <v>81</v>
      </c>
      <c r="I24" s="147" t="s">
        <v>79</v>
      </c>
      <c r="J24" s="147" t="s">
        <v>161</v>
      </c>
      <c r="K24" s="147" t="s">
        <v>137</v>
      </c>
      <c r="L24" s="147" t="s">
        <v>48</v>
      </c>
      <c r="M24" s="147" t="s">
        <v>162</v>
      </c>
      <c r="N24" s="147" t="s">
        <v>163</v>
      </c>
      <c r="O24" s="147" t="s">
        <v>164</v>
      </c>
      <c r="P24" s="147" t="s">
        <v>22</v>
      </c>
    </row>
    <row r="25" spans="1:16" ht="21.95" customHeight="1">
      <c r="A25" s="147"/>
      <c r="B25" s="147"/>
      <c r="C25" s="153" t="s">
        <v>165</v>
      </c>
      <c r="D25" s="153" t="s">
        <v>166</v>
      </c>
      <c r="E25" s="153" t="s">
        <v>167</v>
      </c>
      <c r="F25" s="153" t="s">
        <v>168</v>
      </c>
      <c r="G25" s="153" t="s">
        <v>169</v>
      </c>
      <c r="H25" s="147"/>
      <c r="I25" s="147"/>
      <c r="J25" s="147"/>
      <c r="K25" s="147"/>
      <c r="L25" s="147"/>
      <c r="M25" s="147"/>
      <c r="N25" s="147"/>
      <c r="O25" s="147"/>
      <c r="P25" s="147"/>
    </row>
    <row r="26" spans="1:16" ht="21.95" customHeight="1">
      <c r="A26" s="155">
        <v>1</v>
      </c>
      <c r="B26" s="186" t="s">
        <v>170</v>
      </c>
      <c r="C26" s="157" t="s">
        <v>186</v>
      </c>
      <c r="D26" s="158" t="s">
        <v>187</v>
      </c>
      <c r="E26" s="155">
        <v>800</v>
      </c>
      <c r="F26" s="155">
        <v>1539</v>
      </c>
      <c r="G26" s="155">
        <v>350</v>
      </c>
      <c r="H26" s="155">
        <v>1</v>
      </c>
      <c r="I26" s="155" t="s">
        <v>156</v>
      </c>
      <c r="J26" s="159">
        <f>F26/1000</f>
        <v>1.5389999999999999</v>
      </c>
      <c r="K26" s="160"/>
      <c r="L26" s="160"/>
      <c r="M26" s="161"/>
      <c r="N26" s="161"/>
      <c r="O26" s="161"/>
      <c r="P26" s="162"/>
    </row>
    <row r="27" spans="1:16" ht="21.95" customHeight="1">
      <c r="A27" s="155">
        <v>2</v>
      </c>
      <c r="B27" s="187"/>
      <c r="C27" s="163" t="s">
        <v>175</v>
      </c>
      <c r="D27" s="158" t="s">
        <v>199</v>
      </c>
      <c r="E27" s="155">
        <v>1449</v>
      </c>
      <c r="F27" s="155">
        <v>50</v>
      </c>
      <c r="G27" s="155">
        <v>18</v>
      </c>
      <c r="H27" s="155">
        <v>1</v>
      </c>
      <c r="I27" s="155" t="s">
        <v>125</v>
      </c>
      <c r="J27" s="159">
        <f t="shared" ref="J27:J30" si="2">E27/1000*F27/1000*H27</f>
        <v>7.2450000000000001E-2</v>
      </c>
      <c r="K27" s="160"/>
      <c r="L27" s="160"/>
      <c r="M27" s="161"/>
      <c r="N27" s="161"/>
      <c r="O27" s="161"/>
      <c r="P27" s="162"/>
    </row>
    <row r="28" spans="1:16" ht="21.95" customHeight="1">
      <c r="A28" s="155">
        <v>3</v>
      </c>
      <c r="B28" s="156"/>
      <c r="C28" s="191" t="s">
        <v>177</v>
      </c>
      <c r="D28" s="158" t="s">
        <v>199</v>
      </c>
      <c r="E28" s="155">
        <v>800</v>
      </c>
      <c r="F28" s="155">
        <v>45</v>
      </c>
      <c r="G28" s="155">
        <v>18</v>
      </c>
      <c r="H28" s="155">
        <v>2</v>
      </c>
      <c r="I28" s="155" t="s">
        <v>125</v>
      </c>
      <c r="J28" s="159">
        <f t="shared" si="2"/>
        <v>7.1999999999999995E-2</v>
      </c>
      <c r="K28" s="160"/>
      <c r="L28" s="160"/>
      <c r="M28" s="161"/>
      <c r="N28" s="161"/>
      <c r="O28" s="161"/>
      <c r="P28" s="162"/>
    </row>
    <row r="29" spans="1:16" ht="21.95" customHeight="1">
      <c r="A29" s="155">
        <v>4</v>
      </c>
      <c r="B29" s="187"/>
      <c r="C29" s="198" t="s">
        <v>179</v>
      </c>
      <c r="D29" s="158" t="s">
        <v>199</v>
      </c>
      <c r="E29" s="155">
        <v>750</v>
      </c>
      <c r="F29" s="155">
        <v>314</v>
      </c>
      <c r="G29" s="155">
        <v>18</v>
      </c>
      <c r="H29" s="155">
        <v>1</v>
      </c>
      <c r="I29" s="155" t="s">
        <v>125</v>
      </c>
      <c r="J29" s="159">
        <f t="shared" si="2"/>
        <v>0.23549999999999999</v>
      </c>
      <c r="K29" s="160"/>
      <c r="L29" s="160"/>
      <c r="M29" s="161"/>
      <c r="N29" s="161"/>
      <c r="O29" s="161"/>
      <c r="P29" s="162"/>
    </row>
    <row r="30" spans="1:16" ht="21.95" customHeight="1">
      <c r="A30" s="155">
        <v>5</v>
      </c>
      <c r="B30" s="187"/>
      <c r="C30" s="198" t="s">
        <v>179</v>
      </c>
      <c r="D30" s="158" t="s">
        <v>199</v>
      </c>
      <c r="E30" s="155">
        <v>650</v>
      </c>
      <c r="F30" s="155">
        <v>450</v>
      </c>
      <c r="G30" s="155">
        <v>18</v>
      </c>
      <c r="H30" s="155">
        <v>2</v>
      </c>
      <c r="I30" s="155" t="s">
        <v>125</v>
      </c>
      <c r="J30" s="159">
        <f t="shared" si="2"/>
        <v>0.58499999999999996</v>
      </c>
      <c r="K30" s="160"/>
      <c r="L30" s="160"/>
      <c r="M30" s="161"/>
      <c r="N30" s="161"/>
      <c r="O30" s="161"/>
      <c r="P30" s="162"/>
    </row>
    <row r="31" spans="1:16" ht="21.95" customHeight="1">
      <c r="A31" s="155">
        <v>6</v>
      </c>
      <c r="B31" s="187"/>
      <c r="C31" s="198" t="s">
        <v>179</v>
      </c>
      <c r="D31" s="158" t="s">
        <v>199</v>
      </c>
      <c r="E31" s="155">
        <v>750</v>
      </c>
      <c r="F31" s="155">
        <v>235</v>
      </c>
      <c r="G31" s="155">
        <v>18</v>
      </c>
      <c r="H31" s="155">
        <v>1</v>
      </c>
      <c r="I31" s="155" t="s">
        <v>125</v>
      </c>
      <c r="J31" s="159">
        <f t="shared" ref="J31:J36" si="3">E31/1000*F31/1000*H31</f>
        <v>0.17624999999999999</v>
      </c>
      <c r="K31" s="160"/>
      <c r="L31" s="160"/>
      <c r="M31" s="161"/>
      <c r="N31" s="161"/>
      <c r="O31" s="161"/>
      <c r="P31" s="162"/>
    </row>
    <row r="32" spans="1:16" ht="21.95" customHeight="1">
      <c r="A32" s="155">
        <v>7</v>
      </c>
      <c r="B32" s="155" t="s">
        <v>180</v>
      </c>
      <c r="C32" s="165" t="s">
        <v>181</v>
      </c>
      <c r="D32" s="188"/>
      <c r="E32" s="189"/>
      <c r="F32" s="167" t="s">
        <v>212</v>
      </c>
      <c r="G32" s="167"/>
      <c r="H32" s="168">
        <v>2</v>
      </c>
      <c r="I32" s="155" t="s">
        <v>183</v>
      </c>
      <c r="J32" s="159">
        <f>H32</f>
        <v>2</v>
      </c>
      <c r="K32" s="160"/>
      <c r="L32" s="160"/>
      <c r="M32" s="161"/>
      <c r="N32" s="161"/>
      <c r="O32" s="161"/>
      <c r="P32" s="169"/>
    </row>
    <row r="33" spans="1:16" ht="21.95" customHeight="1">
      <c r="A33" s="155">
        <v>8</v>
      </c>
      <c r="B33" s="171" t="str">
        <f>K23&amp;"吊柜小计"</f>
        <v>A2-1厨房A面吊柜小计</v>
      </c>
      <c r="C33" s="171"/>
      <c r="D33" s="171"/>
      <c r="E33" s="171"/>
      <c r="F33" s="171"/>
      <c r="G33" s="171"/>
      <c r="H33" s="171"/>
      <c r="I33" s="171"/>
      <c r="J33" s="171"/>
      <c r="K33" s="172"/>
      <c r="L33" s="173"/>
      <c r="M33" s="174"/>
      <c r="N33" s="174"/>
      <c r="O33" s="174"/>
      <c r="P33" s="162"/>
    </row>
    <row r="34" spans="1:16" ht="21.95" customHeight="1">
      <c r="A34" s="155">
        <v>9</v>
      </c>
      <c r="B34" s="156" t="s">
        <v>170</v>
      </c>
      <c r="C34" s="190" t="s">
        <v>200</v>
      </c>
      <c r="D34" s="158" t="s">
        <v>188</v>
      </c>
      <c r="E34" s="155">
        <v>750</v>
      </c>
      <c r="F34" s="155">
        <v>1460</v>
      </c>
      <c r="G34" s="155">
        <v>570</v>
      </c>
      <c r="H34" s="155">
        <v>1</v>
      </c>
      <c r="I34" s="155" t="s">
        <v>156</v>
      </c>
      <c r="J34" s="159">
        <f>F34/1000</f>
        <v>1.46</v>
      </c>
      <c r="K34" s="160"/>
      <c r="L34" s="160"/>
      <c r="M34" s="161"/>
      <c r="N34" s="161"/>
      <c r="O34" s="161"/>
      <c r="P34" s="162"/>
    </row>
    <row r="35" spans="1:16" ht="21.95" customHeight="1">
      <c r="A35" s="155">
        <v>10</v>
      </c>
      <c r="B35" s="156"/>
      <c r="C35" s="191" t="s">
        <v>179</v>
      </c>
      <c r="D35" s="158" t="s">
        <v>199</v>
      </c>
      <c r="E35" s="155">
        <v>720</v>
      </c>
      <c r="F35" s="155">
        <v>285</v>
      </c>
      <c r="G35" s="155">
        <v>18</v>
      </c>
      <c r="H35" s="155">
        <v>2</v>
      </c>
      <c r="I35" s="155" t="s">
        <v>125</v>
      </c>
      <c r="J35" s="159">
        <f t="shared" si="3"/>
        <v>0.41039999999999999</v>
      </c>
      <c r="K35" s="160"/>
      <c r="L35" s="160"/>
      <c r="M35" s="161"/>
      <c r="N35" s="161"/>
      <c r="O35" s="161"/>
      <c r="P35" s="162"/>
    </row>
    <row r="36" spans="1:16" ht="21.95" customHeight="1">
      <c r="A36" s="155">
        <v>11</v>
      </c>
      <c r="B36" s="156"/>
      <c r="C36" s="191" t="s">
        <v>178</v>
      </c>
      <c r="D36" s="158" t="s">
        <v>199</v>
      </c>
      <c r="E36" s="155">
        <v>345</v>
      </c>
      <c r="F36" s="155">
        <v>800</v>
      </c>
      <c r="G36" s="155">
        <v>18</v>
      </c>
      <c r="H36" s="155">
        <v>2</v>
      </c>
      <c r="I36" s="155" t="s">
        <v>125</v>
      </c>
      <c r="J36" s="159">
        <f t="shared" si="3"/>
        <v>0.55200000000000005</v>
      </c>
      <c r="K36" s="160"/>
      <c r="L36" s="160"/>
      <c r="M36" s="161"/>
      <c r="N36" s="161"/>
      <c r="O36" s="161"/>
      <c r="P36" s="162"/>
    </row>
    <row r="37" spans="1:16" s="154" customFormat="1" ht="21.95" customHeight="1">
      <c r="A37" s="155">
        <v>12</v>
      </c>
      <c r="B37" s="156"/>
      <c r="C37" s="157" t="s">
        <v>201</v>
      </c>
      <c r="D37" s="158"/>
      <c r="E37" s="155"/>
      <c r="F37" s="155"/>
      <c r="G37" s="155"/>
      <c r="H37" s="155">
        <v>1</v>
      </c>
      <c r="I37" s="155" t="s">
        <v>174</v>
      </c>
      <c r="J37" s="159">
        <v>1</v>
      </c>
      <c r="K37" s="160"/>
      <c r="L37" s="160"/>
      <c r="M37" s="161"/>
      <c r="N37" s="161"/>
      <c r="O37" s="161"/>
      <c r="P37" s="162"/>
    </row>
    <row r="38" spans="1:16" s="154" customFormat="1" ht="21.95" customHeight="1">
      <c r="A38" s="155">
        <v>13</v>
      </c>
      <c r="B38" s="156"/>
      <c r="C38" s="157" t="s">
        <v>202</v>
      </c>
      <c r="D38" s="158"/>
      <c r="E38" s="155"/>
      <c r="F38" s="155"/>
      <c r="G38" s="155"/>
      <c r="H38" s="155">
        <v>1</v>
      </c>
      <c r="I38" s="155" t="s">
        <v>174</v>
      </c>
      <c r="J38" s="159">
        <v>1</v>
      </c>
      <c r="K38" s="160"/>
      <c r="L38" s="160"/>
      <c r="M38" s="161"/>
      <c r="N38" s="161"/>
      <c r="O38" s="161"/>
      <c r="P38" s="162"/>
    </row>
    <row r="39" spans="1:16" ht="21.95" customHeight="1">
      <c r="A39" s="155">
        <v>14</v>
      </c>
      <c r="B39" s="156"/>
      <c r="C39" s="191" t="s">
        <v>177</v>
      </c>
      <c r="D39" s="158" t="s">
        <v>199</v>
      </c>
      <c r="E39" s="155">
        <f>285+800+285+800</f>
        <v>2170</v>
      </c>
      <c r="F39" s="155">
        <v>70</v>
      </c>
      <c r="G39" s="155">
        <v>18</v>
      </c>
      <c r="H39" s="155">
        <v>1</v>
      </c>
      <c r="I39" s="155" t="s">
        <v>125</v>
      </c>
      <c r="J39" s="159">
        <f>E39/1000*F39/1000*H39</f>
        <v>0.15190000000000001</v>
      </c>
      <c r="K39" s="160"/>
      <c r="L39" s="160"/>
      <c r="M39" s="161"/>
      <c r="N39" s="161"/>
      <c r="O39" s="161"/>
      <c r="P39" s="162"/>
    </row>
    <row r="40" spans="1:16" ht="21.95" customHeight="1">
      <c r="A40" s="155">
        <v>15</v>
      </c>
      <c r="B40" s="156"/>
      <c r="C40" s="191" t="s">
        <v>177</v>
      </c>
      <c r="D40" s="158" t="s">
        <v>199</v>
      </c>
      <c r="E40" s="155">
        <v>750</v>
      </c>
      <c r="F40" s="155">
        <v>45</v>
      </c>
      <c r="G40" s="155">
        <v>18</v>
      </c>
      <c r="H40" s="155">
        <v>2</v>
      </c>
      <c r="I40" s="155" t="s">
        <v>125</v>
      </c>
      <c r="J40" s="159">
        <f>E40/1000*F40/1000*H40</f>
        <v>6.7500000000000004E-2</v>
      </c>
      <c r="K40" s="160"/>
      <c r="L40" s="160"/>
      <c r="M40" s="161"/>
      <c r="N40" s="161"/>
      <c r="O40" s="161"/>
      <c r="P40" s="162"/>
    </row>
    <row r="41" spans="1:16" ht="21.95" customHeight="1">
      <c r="A41" s="155">
        <v>16</v>
      </c>
      <c r="B41" s="155" t="s">
        <v>193</v>
      </c>
      <c r="C41" s="190" t="s">
        <v>194</v>
      </c>
      <c r="D41" s="190" t="s">
        <v>203</v>
      </c>
      <c r="E41" s="192">
        <v>1540</v>
      </c>
      <c r="F41" s="193">
        <v>600</v>
      </c>
      <c r="G41" s="193"/>
      <c r="H41" s="194">
        <f>E41/1000</f>
        <v>1.54</v>
      </c>
      <c r="I41" s="195" t="s">
        <v>156</v>
      </c>
      <c r="J41" s="159">
        <f>H41</f>
        <v>1.54</v>
      </c>
      <c r="K41" s="160"/>
      <c r="L41" s="160"/>
      <c r="M41" s="161"/>
      <c r="N41" s="161"/>
      <c r="O41" s="161"/>
      <c r="P41" s="196" t="s">
        <v>196</v>
      </c>
    </row>
    <row r="42" spans="1:16" ht="21.95" customHeight="1">
      <c r="A42" s="155">
        <v>17</v>
      </c>
      <c r="B42" s="171" t="str">
        <f>K23&amp;"地柜小计"</f>
        <v>A2-1厨房A面地柜小计</v>
      </c>
      <c r="C42" s="171"/>
      <c r="D42" s="171"/>
      <c r="E42" s="171"/>
      <c r="F42" s="171"/>
      <c r="G42" s="171"/>
      <c r="H42" s="171"/>
      <c r="I42" s="171"/>
      <c r="J42" s="171"/>
      <c r="K42" s="172"/>
      <c r="L42" s="173"/>
      <c r="M42" s="174"/>
      <c r="N42" s="174"/>
      <c r="O42" s="174"/>
      <c r="P42" s="162"/>
    </row>
    <row r="43" spans="1:16" ht="21.95" customHeight="1">
      <c r="A43" s="171" t="str">
        <f>K23&amp;"综合单价"</f>
        <v>A2-1厨房A面综合单价</v>
      </c>
      <c r="B43" s="171"/>
      <c r="C43" s="171"/>
      <c r="D43" s="171"/>
      <c r="E43" s="171"/>
      <c r="F43" s="171"/>
      <c r="G43" s="171"/>
      <c r="H43" s="171"/>
      <c r="I43" s="171"/>
      <c r="J43" s="171"/>
      <c r="K43" s="197"/>
      <c r="L43" s="178"/>
      <c r="M43" s="174"/>
      <c r="N43" s="174"/>
      <c r="O43" s="174"/>
      <c r="P43" s="162"/>
    </row>
    <row r="44" spans="1:16" ht="21.95" customHeight="1">
      <c r="A44" s="179" t="s">
        <v>184</v>
      </c>
      <c r="B44" s="179"/>
      <c r="C44" s="179"/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</row>
    <row r="46" spans="1:16" ht="21.95" customHeight="1">
      <c r="A46" s="136" t="str">
        <f>K47&amp;"报价清单"</f>
        <v>A2-1厨房B面报价清单</v>
      </c>
      <c r="B46" s="136"/>
      <c r="C46" s="136"/>
      <c r="D46" s="137"/>
      <c r="E46" s="136"/>
      <c r="F46" s="136"/>
      <c r="G46" s="136"/>
      <c r="H46" s="136"/>
      <c r="I46" s="136"/>
      <c r="J46" s="136"/>
      <c r="K46" s="138"/>
      <c r="L46" s="138"/>
      <c r="M46" s="136"/>
      <c r="N46" s="136"/>
      <c r="O46" s="136"/>
      <c r="P46" s="136"/>
    </row>
    <row r="47" spans="1:16" ht="21.95" customHeight="1">
      <c r="A47" s="140" t="s">
        <v>157</v>
      </c>
      <c r="B47" s="140"/>
      <c r="C47" s="141"/>
      <c r="D47" s="141"/>
      <c r="E47" s="141"/>
      <c r="F47" s="141"/>
      <c r="G47" s="141"/>
      <c r="H47" s="141"/>
      <c r="I47" s="140" t="s">
        <v>14</v>
      </c>
      <c r="J47" s="185"/>
      <c r="K47" s="143" t="s">
        <v>220</v>
      </c>
      <c r="L47" s="144"/>
      <c r="M47" s="144"/>
      <c r="N47" s="144"/>
      <c r="O47" s="144"/>
      <c r="P47" s="145"/>
    </row>
    <row r="48" spans="1:16" ht="21.95" customHeight="1">
      <c r="A48" s="147" t="s">
        <v>13</v>
      </c>
      <c r="B48" s="147" t="s">
        <v>132</v>
      </c>
      <c r="C48" s="147" t="s">
        <v>159</v>
      </c>
      <c r="D48" s="147"/>
      <c r="E48" s="148" t="s">
        <v>160</v>
      </c>
      <c r="F48" s="149"/>
      <c r="G48" s="150"/>
      <c r="H48" s="147" t="s">
        <v>81</v>
      </c>
      <c r="I48" s="147" t="s">
        <v>79</v>
      </c>
      <c r="J48" s="147" t="s">
        <v>161</v>
      </c>
      <c r="K48" s="147" t="s">
        <v>137</v>
      </c>
      <c r="L48" s="147" t="s">
        <v>48</v>
      </c>
      <c r="M48" s="147" t="s">
        <v>162</v>
      </c>
      <c r="N48" s="147" t="s">
        <v>163</v>
      </c>
      <c r="O48" s="147" t="s">
        <v>164</v>
      </c>
      <c r="P48" s="147" t="s">
        <v>22</v>
      </c>
    </row>
    <row r="49" spans="1:16" ht="21.95" customHeight="1">
      <c r="A49" s="147"/>
      <c r="B49" s="147"/>
      <c r="C49" s="153" t="s">
        <v>165</v>
      </c>
      <c r="D49" s="153" t="s">
        <v>166</v>
      </c>
      <c r="E49" s="153" t="s">
        <v>167</v>
      </c>
      <c r="F49" s="153" t="s">
        <v>168</v>
      </c>
      <c r="G49" s="153" t="s">
        <v>169</v>
      </c>
      <c r="H49" s="147"/>
      <c r="I49" s="147"/>
      <c r="J49" s="147"/>
      <c r="K49" s="147"/>
      <c r="L49" s="147"/>
      <c r="M49" s="147"/>
      <c r="N49" s="147"/>
      <c r="O49" s="147"/>
      <c r="P49" s="147"/>
    </row>
    <row r="50" spans="1:16" ht="21.95" customHeight="1">
      <c r="A50" s="155">
        <v>1</v>
      </c>
      <c r="B50" s="186" t="s">
        <v>170</v>
      </c>
      <c r="C50" s="157" t="s">
        <v>186</v>
      </c>
      <c r="D50" s="158" t="s">
        <v>187</v>
      </c>
      <c r="E50" s="155">
        <v>800</v>
      </c>
      <c r="F50" s="155">
        <v>775</v>
      </c>
      <c r="G50" s="155">
        <v>350</v>
      </c>
      <c r="H50" s="155">
        <v>1</v>
      </c>
      <c r="I50" s="155" t="s">
        <v>156</v>
      </c>
      <c r="J50" s="159">
        <f>F50/1000</f>
        <v>0.77500000000000002</v>
      </c>
      <c r="K50" s="160"/>
      <c r="L50" s="160"/>
      <c r="M50" s="161"/>
      <c r="N50" s="161"/>
      <c r="O50" s="161"/>
      <c r="P50" s="162"/>
    </row>
    <row r="51" spans="1:16" ht="21.95" customHeight="1">
      <c r="A51" s="155">
        <v>2</v>
      </c>
      <c r="B51" s="187"/>
      <c r="C51" s="163" t="s">
        <v>175</v>
      </c>
      <c r="D51" s="158" t="s">
        <v>199</v>
      </c>
      <c r="E51" s="155">
        <v>712</v>
      </c>
      <c r="F51" s="155">
        <v>50</v>
      </c>
      <c r="G51" s="155">
        <v>18</v>
      </c>
      <c r="H51" s="155">
        <v>1</v>
      </c>
      <c r="I51" s="155" t="s">
        <v>125</v>
      </c>
      <c r="J51" s="159">
        <f t="shared" ref="J51:J54" si="4">E51/1000*F51/1000*H51</f>
        <v>3.56E-2</v>
      </c>
      <c r="K51" s="160"/>
      <c r="L51" s="160"/>
      <c r="M51" s="161"/>
      <c r="N51" s="161"/>
      <c r="O51" s="161"/>
      <c r="P51" s="162"/>
    </row>
    <row r="52" spans="1:16" ht="21.95" customHeight="1">
      <c r="A52" s="155">
        <v>3</v>
      </c>
      <c r="B52" s="156"/>
      <c r="C52" s="191" t="s">
        <v>177</v>
      </c>
      <c r="D52" s="158" t="s">
        <v>199</v>
      </c>
      <c r="E52" s="155">
        <v>800</v>
      </c>
      <c r="F52" s="155">
        <v>45</v>
      </c>
      <c r="G52" s="155">
        <v>18</v>
      </c>
      <c r="H52" s="155">
        <v>1</v>
      </c>
      <c r="I52" s="155" t="s">
        <v>125</v>
      </c>
      <c r="J52" s="159">
        <f t="shared" si="4"/>
        <v>3.5999999999999997E-2</v>
      </c>
      <c r="K52" s="160"/>
      <c r="L52" s="160"/>
      <c r="M52" s="161"/>
      <c r="N52" s="161"/>
      <c r="O52" s="161"/>
      <c r="P52" s="162"/>
    </row>
    <row r="53" spans="1:16" ht="21.95" customHeight="1">
      <c r="A53" s="155">
        <v>4</v>
      </c>
      <c r="B53" s="156"/>
      <c r="C53" s="191" t="s">
        <v>192</v>
      </c>
      <c r="D53" s="158" t="s">
        <v>199</v>
      </c>
      <c r="E53" s="155">
        <v>800</v>
      </c>
      <c r="F53" s="155">
        <v>350</v>
      </c>
      <c r="G53" s="155">
        <v>18</v>
      </c>
      <c r="H53" s="155">
        <v>1</v>
      </c>
      <c r="I53" s="155" t="s">
        <v>125</v>
      </c>
      <c r="J53" s="159">
        <f t="shared" si="4"/>
        <v>0.28000000000000003</v>
      </c>
      <c r="K53" s="160"/>
      <c r="L53" s="160"/>
      <c r="M53" s="161"/>
      <c r="N53" s="161"/>
      <c r="O53" s="161"/>
      <c r="P53" s="162"/>
    </row>
    <row r="54" spans="1:16" ht="21.95" customHeight="1">
      <c r="A54" s="155">
        <v>5</v>
      </c>
      <c r="B54" s="187"/>
      <c r="C54" s="163" t="s">
        <v>179</v>
      </c>
      <c r="D54" s="158" t="s">
        <v>199</v>
      </c>
      <c r="E54" s="155">
        <v>750</v>
      </c>
      <c r="F54" s="155">
        <v>356</v>
      </c>
      <c r="G54" s="155">
        <v>18</v>
      </c>
      <c r="H54" s="155">
        <v>2</v>
      </c>
      <c r="I54" s="155" t="s">
        <v>125</v>
      </c>
      <c r="J54" s="159">
        <f t="shared" si="4"/>
        <v>0.53400000000000003</v>
      </c>
      <c r="K54" s="160"/>
      <c r="L54" s="160"/>
      <c r="M54" s="161"/>
      <c r="N54" s="161"/>
      <c r="O54" s="161"/>
      <c r="P54" s="162"/>
    </row>
    <row r="55" spans="1:16" ht="21.95" customHeight="1">
      <c r="A55" s="155">
        <v>6</v>
      </c>
      <c r="B55" s="155" t="s">
        <v>180</v>
      </c>
      <c r="C55" s="165" t="s">
        <v>181</v>
      </c>
      <c r="D55" s="188"/>
      <c r="E55" s="189"/>
      <c r="F55" s="167">
        <v>712</v>
      </c>
      <c r="G55" s="167"/>
      <c r="H55" s="168">
        <v>1</v>
      </c>
      <c r="I55" s="155" t="s">
        <v>183</v>
      </c>
      <c r="J55" s="159">
        <f>H55</f>
        <v>1</v>
      </c>
      <c r="K55" s="160"/>
      <c r="L55" s="160"/>
      <c r="M55" s="161"/>
      <c r="N55" s="161"/>
      <c r="O55" s="161"/>
      <c r="P55" s="169"/>
    </row>
    <row r="56" spans="1:16" ht="21.95" customHeight="1">
      <c r="A56" s="155">
        <v>7</v>
      </c>
      <c r="B56" s="171" t="str">
        <f>K47&amp;"吊柜小计"</f>
        <v>A2-1厨房B面吊柜小计</v>
      </c>
      <c r="C56" s="171"/>
      <c r="D56" s="171"/>
      <c r="E56" s="171"/>
      <c r="F56" s="171"/>
      <c r="G56" s="171"/>
      <c r="H56" s="171"/>
      <c r="I56" s="171"/>
      <c r="J56" s="171"/>
      <c r="K56" s="172"/>
      <c r="L56" s="173"/>
      <c r="M56" s="174"/>
      <c r="N56" s="174"/>
      <c r="O56" s="174"/>
      <c r="P56" s="162"/>
    </row>
    <row r="57" spans="1:16" ht="21.95" customHeight="1">
      <c r="A57" s="155">
        <v>8</v>
      </c>
      <c r="B57" s="156" t="s">
        <v>170</v>
      </c>
      <c r="C57" s="190" t="s">
        <v>200</v>
      </c>
      <c r="D57" s="158" t="s">
        <v>188</v>
      </c>
      <c r="E57" s="155">
        <v>750</v>
      </c>
      <c r="F57" s="155">
        <v>725</v>
      </c>
      <c r="G57" s="155">
        <v>570</v>
      </c>
      <c r="H57" s="155">
        <v>1</v>
      </c>
      <c r="I57" s="155" t="s">
        <v>156</v>
      </c>
      <c r="J57" s="159">
        <f>F57/1000</f>
        <v>0.72499999999999998</v>
      </c>
      <c r="K57" s="160"/>
      <c r="L57" s="160"/>
      <c r="M57" s="161"/>
      <c r="N57" s="161"/>
      <c r="O57" s="161"/>
      <c r="P57" s="162"/>
    </row>
    <row r="58" spans="1:16" ht="21.95" customHeight="1">
      <c r="A58" s="155">
        <v>9</v>
      </c>
      <c r="B58" s="156"/>
      <c r="C58" s="191" t="s">
        <v>179</v>
      </c>
      <c r="D58" s="158" t="s">
        <v>199</v>
      </c>
      <c r="E58" s="155">
        <v>720</v>
      </c>
      <c r="F58" s="155">
        <v>331</v>
      </c>
      <c r="G58" s="155">
        <v>18</v>
      </c>
      <c r="H58" s="155">
        <v>2</v>
      </c>
      <c r="I58" s="155" t="s">
        <v>125</v>
      </c>
      <c r="J58" s="159">
        <f t="shared" ref="J58:J61" si="5">E58/1000*F58/1000*H58</f>
        <v>0.47664000000000001</v>
      </c>
      <c r="K58" s="160"/>
      <c r="L58" s="160"/>
      <c r="M58" s="161"/>
      <c r="N58" s="161"/>
      <c r="O58" s="161"/>
      <c r="P58" s="162"/>
    </row>
    <row r="59" spans="1:16" ht="21.95" customHeight="1">
      <c r="A59" s="155">
        <v>10</v>
      </c>
      <c r="B59" s="156"/>
      <c r="C59" s="191" t="s">
        <v>177</v>
      </c>
      <c r="D59" s="158" t="s">
        <v>199</v>
      </c>
      <c r="E59" s="155">
        <f>331*2</f>
        <v>662</v>
      </c>
      <c r="F59" s="155">
        <v>70</v>
      </c>
      <c r="G59" s="155">
        <v>18</v>
      </c>
      <c r="H59" s="155">
        <v>1</v>
      </c>
      <c r="I59" s="155" t="s">
        <v>125</v>
      </c>
      <c r="J59" s="159">
        <f t="shared" si="5"/>
        <v>4.6340000000000006E-2</v>
      </c>
      <c r="K59" s="160"/>
      <c r="L59" s="160"/>
      <c r="M59" s="161"/>
      <c r="N59" s="161"/>
      <c r="O59" s="161"/>
      <c r="P59" s="162"/>
    </row>
    <row r="60" spans="1:16" ht="21.95" customHeight="1">
      <c r="A60" s="155">
        <v>11</v>
      </c>
      <c r="B60" s="156"/>
      <c r="C60" s="191" t="s">
        <v>177</v>
      </c>
      <c r="D60" s="158" t="s">
        <v>199</v>
      </c>
      <c r="E60" s="155">
        <v>750</v>
      </c>
      <c r="F60" s="155">
        <v>45</v>
      </c>
      <c r="G60" s="155">
        <v>18</v>
      </c>
      <c r="H60" s="155">
        <v>1</v>
      </c>
      <c r="I60" s="155" t="s">
        <v>125</v>
      </c>
      <c r="J60" s="159">
        <f t="shared" si="5"/>
        <v>3.3750000000000002E-2</v>
      </c>
      <c r="K60" s="160"/>
      <c r="L60" s="160"/>
      <c r="M60" s="161"/>
      <c r="N60" s="161"/>
      <c r="O60" s="161"/>
      <c r="P60" s="162"/>
    </row>
    <row r="61" spans="1:16" ht="21.95" customHeight="1">
      <c r="A61" s="155">
        <v>12</v>
      </c>
      <c r="B61" s="156"/>
      <c r="C61" s="191" t="s">
        <v>192</v>
      </c>
      <c r="D61" s="158" t="s">
        <v>199</v>
      </c>
      <c r="E61" s="155">
        <v>570</v>
      </c>
      <c r="F61" s="155">
        <v>750</v>
      </c>
      <c r="G61" s="155">
        <v>18</v>
      </c>
      <c r="H61" s="155">
        <v>1</v>
      </c>
      <c r="I61" s="155" t="s">
        <v>125</v>
      </c>
      <c r="J61" s="159">
        <f t="shared" si="5"/>
        <v>0.42749999999999994</v>
      </c>
      <c r="K61" s="160"/>
      <c r="L61" s="160"/>
      <c r="M61" s="161"/>
      <c r="N61" s="161"/>
      <c r="O61" s="161"/>
      <c r="P61" s="162"/>
    </row>
    <row r="62" spans="1:16" ht="21.95" customHeight="1">
      <c r="A62" s="155">
        <v>13</v>
      </c>
      <c r="B62" s="155" t="s">
        <v>193</v>
      </c>
      <c r="C62" s="190" t="s">
        <v>194</v>
      </c>
      <c r="D62" s="190" t="s">
        <v>203</v>
      </c>
      <c r="E62" s="192">
        <v>775</v>
      </c>
      <c r="F62" s="193">
        <v>600</v>
      </c>
      <c r="G62" s="193"/>
      <c r="H62" s="194">
        <f>E62/1000</f>
        <v>0.77500000000000002</v>
      </c>
      <c r="I62" s="195" t="s">
        <v>156</v>
      </c>
      <c r="J62" s="159">
        <f>H62</f>
        <v>0.77500000000000002</v>
      </c>
      <c r="K62" s="160"/>
      <c r="L62" s="160"/>
      <c r="M62" s="161"/>
      <c r="N62" s="161"/>
      <c r="O62" s="161"/>
      <c r="P62" s="196" t="s">
        <v>196</v>
      </c>
    </row>
    <row r="63" spans="1:16" ht="21.95" customHeight="1">
      <c r="A63" s="155">
        <v>14</v>
      </c>
      <c r="B63" s="171" t="str">
        <f>K47&amp;"地柜小计"</f>
        <v>A2-1厨房B面地柜小计</v>
      </c>
      <c r="C63" s="171"/>
      <c r="D63" s="171"/>
      <c r="E63" s="171"/>
      <c r="F63" s="171"/>
      <c r="G63" s="171"/>
      <c r="H63" s="171"/>
      <c r="I63" s="171"/>
      <c r="J63" s="171"/>
      <c r="K63" s="172"/>
      <c r="L63" s="173"/>
      <c r="M63" s="174"/>
      <c r="N63" s="174"/>
      <c r="O63" s="174"/>
      <c r="P63" s="162"/>
    </row>
    <row r="64" spans="1:16" ht="21.95" customHeight="1">
      <c r="A64" s="171" t="str">
        <f>K47&amp;"综合单价"</f>
        <v>A2-1厨房B面综合单价</v>
      </c>
      <c r="B64" s="171"/>
      <c r="C64" s="171"/>
      <c r="D64" s="171"/>
      <c r="E64" s="171"/>
      <c r="F64" s="171"/>
      <c r="G64" s="171"/>
      <c r="H64" s="171"/>
      <c r="I64" s="171"/>
      <c r="J64" s="171"/>
      <c r="K64" s="197"/>
      <c r="L64" s="178"/>
      <c r="M64" s="174"/>
      <c r="N64" s="174"/>
      <c r="O64" s="174"/>
      <c r="P64" s="162"/>
    </row>
    <row r="65" spans="1:1" ht="21.95" customHeight="1">
      <c r="A65" s="179" t="s">
        <v>184</v>
      </c>
    </row>
  </sheetData>
  <mergeCells count="66">
    <mergeCell ref="O24:O25"/>
    <mergeCell ref="O48:O49"/>
    <mergeCell ref="P3:P4"/>
    <mergeCell ref="P24:P25"/>
    <mergeCell ref="P48:P49"/>
    <mergeCell ref="M24:M25"/>
    <mergeCell ref="M48:M49"/>
    <mergeCell ref="N3:N4"/>
    <mergeCell ref="N24:N25"/>
    <mergeCell ref="N48:N49"/>
    <mergeCell ref="K24:K25"/>
    <mergeCell ref="K48:K49"/>
    <mergeCell ref="L3:L4"/>
    <mergeCell ref="L24:L25"/>
    <mergeCell ref="L48:L49"/>
    <mergeCell ref="B56:J56"/>
    <mergeCell ref="B63:J63"/>
    <mergeCell ref="A64:J64"/>
    <mergeCell ref="A3:A4"/>
    <mergeCell ref="A24:A25"/>
    <mergeCell ref="A48:A49"/>
    <mergeCell ref="B3:B4"/>
    <mergeCell ref="B5:B8"/>
    <mergeCell ref="B11:B15"/>
    <mergeCell ref="B24:B25"/>
    <mergeCell ref="B26:B31"/>
    <mergeCell ref="B34:B40"/>
    <mergeCell ref="B48:B49"/>
    <mergeCell ref="B50:B54"/>
    <mergeCell ref="B57:B61"/>
    <mergeCell ref="H3:H4"/>
    <mergeCell ref="A46:P46"/>
    <mergeCell ref="A47:B47"/>
    <mergeCell ref="C47:H47"/>
    <mergeCell ref="I47:J47"/>
    <mergeCell ref="C48:D48"/>
    <mergeCell ref="E48:G48"/>
    <mergeCell ref="H48:H49"/>
    <mergeCell ref="I48:I49"/>
    <mergeCell ref="J48:J49"/>
    <mergeCell ref="C24:D24"/>
    <mergeCell ref="E24:G24"/>
    <mergeCell ref="B33:J33"/>
    <mergeCell ref="B42:J42"/>
    <mergeCell ref="A43:J43"/>
    <mergeCell ref="H24:H25"/>
    <mergeCell ref="I24:I25"/>
    <mergeCell ref="J24:J25"/>
    <mergeCell ref="B10:J10"/>
    <mergeCell ref="B18:J18"/>
    <mergeCell ref="A19:J19"/>
    <mergeCell ref="A22:P22"/>
    <mergeCell ref="A23:B23"/>
    <mergeCell ref="C23:H23"/>
    <mergeCell ref="I23:J23"/>
    <mergeCell ref="A1:P1"/>
    <mergeCell ref="A2:B2"/>
    <mergeCell ref="C2:H2"/>
    <mergeCell ref="I2:J2"/>
    <mergeCell ref="C3:D3"/>
    <mergeCell ref="E3:G3"/>
    <mergeCell ref="I3:I4"/>
    <mergeCell ref="J3:J4"/>
    <mergeCell ref="K3:K4"/>
    <mergeCell ref="M3:M4"/>
    <mergeCell ref="O3:O4"/>
  </mergeCells>
  <phoneticPr fontId="38" type="noConversion"/>
  <pageMargins left="0.39305555555555599" right="0.39305555555555599" top="0.39305555555555599" bottom="0.39305555555555599" header="0.29861111111111099" footer="0.29861111111111099"/>
  <pageSetup paperSize="9" scale="95" fitToHeight="0" orientation="portrait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rgb="FF0005FE"/>
    <pageSetUpPr fitToPage="1"/>
  </sheetPr>
  <dimension ref="A1:Q104"/>
  <sheetViews>
    <sheetView zoomScale="60" zoomScaleNormal="60" workbookViewId="0">
      <selection activeCell="W17" sqref="W17"/>
    </sheetView>
  </sheetViews>
  <sheetFormatPr defaultColWidth="9" defaultRowHeight="21.95" customHeight="1"/>
  <cols>
    <col min="1" max="1" width="4.125" style="182" customWidth="1"/>
    <col min="2" max="2" width="9.625" style="182" customWidth="1"/>
    <col min="3" max="3" width="13.875" style="182" customWidth="1"/>
    <col min="4" max="4" width="28.125" style="183" customWidth="1"/>
    <col min="5" max="5" width="10.125" style="182" customWidth="1"/>
    <col min="6" max="6" width="7.5" style="182" customWidth="1"/>
    <col min="7" max="8" width="6.125" style="182" customWidth="1"/>
    <col min="9" max="9" width="7.375" style="182" customWidth="1"/>
    <col min="10" max="10" width="7.5" style="182" customWidth="1"/>
    <col min="11" max="12" width="9.375" style="184" customWidth="1"/>
    <col min="13" max="15" width="11.25" style="182" customWidth="1"/>
    <col min="16" max="16" width="15.5" style="182" customWidth="1"/>
    <col min="17" max="17" width="12.875" style="182"/>
    <col min="18" max="16384" width="9" style="182"/>
  </cols>
  <sheetData>
    <row r="1" spans="1:16" s="139" customFormat="1" ht="35.1" customHeight="1">
      <c r="A1" s="136" t="str">
        <f>K2&amp;"报价清单"</f>
        <v>A3-1玄关柜报价清单</v>
      </c>
      <c r="B1" s="136"/>
      <c r="C1" s="136"/>
      <c r="D1" s="137"/>
      <c r="E1" s="136"/>
      <c r="F1" s="136"/>
      <c r="G1" s="136"/>
      <c r="H1" s="136"/>
      <c r="I1" s="136"/>
      <c r="J1" s="136"/>
      <c r="K1" s="138"/>
      <c r="L1" s="138"/>
      <c r="M1" s="136"/>
      <c r="N1" s="136"/>
      <c r="O1" s="136"/>
      <c r="P1" s="136"/>
    </row>
    <row r="2" spans="1:16" s="146" customFormat="1" ht="21.95" customHeight="1">
      <c r="A2" s="140" t="s">
        <v>157</v>
      </c>
      <c r="B2" s="140"/>
      <c r="C2" s="141"/>
      <c r="D2" s="141"/>
      <c r="E2" s="141"/>
      <c r="F2" s="141"/>
      <c r="G2" s="141"/>
      <c r="H2" s="141"/>
      <c r="I2" s="140" t="s">
        <v>14</v>
      </c>
      <c r="J2" s="185"/>
      <c r="K2" s="143" t="s">
        <v>221</v>
      </c>
      <c r="L2" s="144"/>
      <c r="M2" s="144"/>
      <c r="N2" s="144"/>
      <c r="O2" s="144"/>
      <c r="P2" s="145"/>
    </row>
    <row r="3" spans="1:16" s="152" customFormat="1" ht="21.95" customHeight="1">
      <c r="A3" s="147" t="s">
        <v>13</v>
      </c>
      <c r="B3" s="147" t="s">
        <v>132</v>
      </c>
      <c r="C3" s="147" t="s">
        <v>159</v>
      </c>
      <c r="D3" s="147"/>
      <c r="E3" s="148" t="s">
        <v>160</v>
      </c>
      <c r="F3" s="149"/>
      <c r="G3" s="150"/>
      <c r="H3" s="147" t="s">
        <v>81</v>
      </c>
      <c r="I3" s="147" t="s">
        <v>79</v>
      </c>
      <c r="J3" s="147" t="s">
        <v>161</v>
      </c>
      <c r="K3" s="147" t="s">
        <v>137</v>
      </c>
      <c r="L3" s="147" t="s">
        <v>48</v>
      </c>
      <c r="M3" s="147" t="s">
        <v>162</v>
      </c>
      <c r="N3" s="147" t="s">
        <v>163</v>
      </c>
      <c r="O3" s="147" t="s">
        <v>164</v>
      </c>
      <c r="P3" s="147" t="s">
        <v>22</v>
      </c>
    </row>
    <row r="4" spans="1:16" s="154" customFormat="1" ht="21.95" customHeight="1">
      <c r="A4" s="147"/>
      <c r="B4" s="147"/>
      <c r="C4" s="153" t="s">
        <v>165</v>
      </c>
      <c r="D4" s="153" t="s">
        <v>166</v>
      </c>
      <c r="E4" s="153" t="s">
        <v>167</v>
      </c>
      <c r="F4" s="153" t="s">
        <v>168</v>
      </c>
      <c r="G4" s="153" t="s">
        <v>169</v>
      </c>
      <c r="H4" s="147"/>
      <c r="I4" s="147"/>
      <c r="J4" s="147"/>
      <c r="K4" s="147"/>
      <c r="L4" s="147"/>
      <c r="M4" s="147"/>
      <c r="N4" s="147"/>
      <c r="O4" s="147"/>
      <c r="P4" s="147"/>
    </row>
    <row r="5" spans="1:16" s="154" customFormat="1" ht="21.95" customHeight="1">
      <c r="A5" s="155">
        <f t="shared" ref="A5:A14" si="0">ROW()-4</f>
        <v>1</v>
      </c>
      <c r="B5" s="156" t="s">
        <v>170</v>
      </c>
      <c r="C5" s="157" t="s">
        <v>170</v>
      </c>
      <c r="D5" s="158" t="s">
        <v>171</v>
      </c>
      <c r="E5" s="155">
        <v>2400</v>
      </c>
      <c r="F5" s="155">
        <v>2000</v>
      </c>
      <c r="G5" s="155" t="s">
        <v>172</v>
      </c>
      <c r="H5" s="155">
        <v>1</v>
      </c>
      <c r="I5" s="155" t="s">
        <v>125</v>
      </c>
      <c r="J5" s="159">
        <f>E5*F5*H5/1000000</f>
        <v>4.8</v>
      </c>
      <c r="K5" s="160"/>
      <c r="L5" s="160"/>
      <c r="M5" s="161"/>
      <c r="N5" s="161"/>
      <c r="O5" s="161"/>
      <c r="P5" s="162"/>
    </row>
    <row r="6" spans="1:16" s="154" customFormat="1" ht="21.95" customHeight="1">
      <c r="A6" s="155">
        <f t="shared" si="0"/>
        <v>2</v>
      </c>
      <c r="B6" s="156"/>
      <c r="C6" s="157" t="s">
        <v>173</v>
      </c>
      <c r="D6" s="158"/>
      <c r="E6" s="155"/>
      <c r="F6" s="155"/>
      <c r="G6" s="155"/>
      <c r="H6" s="155">
        <v>5</v>
      </c>
      <c r="I6" s="155" t="s">
        <v>174</v>
      </c>
      <c r="J6" s="159">
        <f>H6</f>
        <v>5</v>
      </c>
      <c r="K6" s="160"/>
      <c r="L6" s="160"/>
      <c r="M6" s="161"/>
      <c r="N6" s="161"/>
      <c r="O6" s="161"/>
      <c r="P6" s="162"/>
    </row>
    <row r="7" spans="1:16" s="154" customFormat="1" ht="21.95" customHeight="1">
      <c r="A7" s="155">
        <f t="shared" si="0"/>
        <v>3</v>
      </c>
      <c r="B7" s="156"/>
      <c r="C7" s="163" t="s">
        <v>175</v>
      </c>
      <c r="D7" s="158" t="s">
        <v>176</v>
      </c>
      <c r="E7" s="155">
        <v>1910</v>
      </c>
      <c r="F7" s="155">
        <v>45</v>
      </c>
      <c r="G7" s="155">
        <v>18</v>
      </c>
      <c r="H7" s="155">
        <v>1</v>
      </c>
      <c r="I7" s="155" t="s">
        <v>125</v>
      </c>
      <c r="J7" s="159">
        <f t="shared" ref="J7:J12" si="1">E7/1000*F7/1000*H7</f>
        <v>8.5949999999999999E-2</v>
      </c>
      <c r="K7" s="160"/>
      <c r="L7" s="160"/>
      <c r="M7" s="161"/>
      <c r="N7" s="161"/>
      <c r="O7" s="161"/>
      <c r="P7" s="162"/>
    </row>
    <row r="8" spans="1:16" s="154" customFormat="1" ht="21.95" customHeight="1">
      <c r="A8" s="155">
        <f t="shared" si="0"/>
        <v>4</v>
      </c>
      <c r="B8" s="156"/>
      <c r="C8" s="163" t="s">
        <v>177</v>
      </c>
      <c r="D8" s="158" t="s">
        <v>176</v>
      </c>
      <c r="E8" s="155">
        <v>2400</v>
      </c>
      <c r="F8" s="155">
        <v>45</v>
      </c>
      <c r="G8" s="155">
        <v>18</v>
      </c>
      <c r="H8" s="155">
        <v>2</v>
      </c>
      <c r="I8" s="155" t="s">
        <v>125</v>
      </c>
      <c r="J8" s="159">
        <f t="shared" si="1"/>
        <v>0.216</v>
      </c>
      <c r="K8" s="160"/>
      <c r="L8" s="160"/>
      <c r="M8" s="161"/>
      <c r="N8" s="161"/>
      <c r="O8" s="161"/>
      <c r="P8" s="162"/>
    </row>
    <row r="9" spans="1:16" s="154" customFormat="1" ht="21.95" customHeight="1">
      <c r="A9" s="155">
        <f t="shared" si="0"/>
        <v>5</v>
      </c>
      <c r="B9" s="156"/>
      <c r="C9" s="163" t="s">
        <v>177</v>
      </c>
      <c r="D9" s="158" t="s">
        <v>176</v>
      </c>
      <c r="E9" s="155">
        <f>382*5</f>
        <v>1910</v>
      </c>
      <c r="F9" s="155">
        <v>75</v>
      </c>
      <c r="G9" s="155">
        <v>18</v>
      </c>
      <c r="H9" s="155">
        <v>1</v>
      </c>
      <c r="I9" s="155" t="s">
        <v>125</v>
      </c>
      <c r="J9" s="159">
        <f t="shared" si="1"/>
        <v>0.14324999999999999</v>
      </c>
      <c r="K9" s="160"/>
      <c r="L9" s="160"/>
      <c r="M9" s="161"/>
      <c r="N9" s="161"/>
      <c r="O9" s="161"/>
      <c r="P9" s="162"/>
    </row>
    <row r="10" spans="1:16" s="154" customFormat="1" ht="21.95" customHeight="1">
      <c r="A10" s="155">
        <f t="shared" si="0"/>
        <v>6</v>
      </c>
      <c r="B10" s="156"/>
      <c r="C10" s="163" t="s">
        <v>178</v>
      </c>
      <c r="D10" s="158" t="s">
        <v>176</v>
      </c>
      <c r="E10" s="155">
        <v>180</v>
      </c>
      <c r="F10" s="155">
        <v>382</v>
      </c>
      <c r="G10" s="155">
        <v>18</v>
      </c>
      <c r="H10" s="155">
        <v>5</v>
      </c>
      <c r="I10" s="155" t="s">
        <v>125</v>
      </c>
      <c r="J10" s="159">
        <f t="shared" si="1"/>
        <v>0.34379999999999994</v>
      </c>
      <c r="K10" s="160"/>
      <c r="L10" s="160"/>
      <c r="M10" s="161"/>
      <c r="N10" s="161"/>
      <c r="O10" s="161"/>
      <c r="P10" s="162"/>
    </row>
    <row r="11" spans="1:16" s="154" customFormat="1" ht="21.95" customHeight="1">
      <c r="A11" s="155">
        <f t="shared" si="0"/>
        <v>7</v>
      </c>
      <c r="B11" s="156"/>
      <c r="C11" s="163" t="s">
        <v>179</v>
      </c>
      <c r="D11" s="158" t="s">
        <v>176</v>
      </c>
      <c r="E11" s="155">
        <v>855</v>
      </c>
      <c r="F11" s="155">
        <v>382</v>
      </c>
      <c r="G11" s="155">
        <v>18</v>
      </c>
      <c r="H11" s="155">
        <v>5</v>
      </c>
      <c r="I11" s="155" t="s">
        <v>125</v>
      </c>
      <c r="J11" s="159">
        <f t="shared" si="1"/>
        <v>1.6330500000000001</v>
      </c>
      <c r="K11" s="160"/>
      <c r="L11" s="160"/>
      <c r="M11" s="161"/>
      <c r="N11" s="161"/>
      <c r="O11" s="161"/>
      <c r="P11" s="162"/>
    </row>
    <row r="12" spans="1:16" s="154" customFormat="1" ht="21.95" customHeight="1">
      <c r="A12" s="155">
        <f t="shared" si="0"/>
        <v>8</v>
      </c>
      <c r="B12" s="156"/>
      <c r="C12" s="163" t="s">
        <v>179</v>
      </c>
      <c r="D12" s="158" t="s">
        <v>176</v>
      </c>
      <c r="E12" s="155">
        <v>667</v>
      </c>
      <c r="F12" s="155">
        <v>382</v>
      </c>
      <c r="G12" s="155">
        <f>G11</f>
        <v>18</v>
      </c>
      <c r="H12" s="155">
        <v>5</v>
      </c>
      <c r="I12" s="155" t="s">
        <v>125</v>
      </c>
      <c r="J12" s="159">
        <f t="shared" si="1"/>
        <v>1.27397</v>
      </c>
      <c r="K12" s="160"/>
      <c r="L12" s="160"/>
      <c r="M12" s="161"/>
      <c r="N12" s="161"/>
      <c r="O12" s="161"/>
      <c r="P12" s="162"/>
    </row>
    <row r="13" spans="1:16" s="170" customFormat="1" ht="21.95" customHeight="1">
      <c r="A13" s="155">
        <f t="shared" si="0"/>
        <v>9</v>
      </c>
      <c r="B13" s="164" t="s">
        <v>180</v>
      </c>
      <c r="C13" s="165" t="s">
        <v>181</v>
      </c>
      <c r="D13" s="166"/>
      <c r="E13" s="167"/>
      <c r="F13" s="199" t="s">
        <v>222</v>
      </c>
      <c r="G13" s="167"/>
      <c r="H13" s="168">
        <v>6</v>
      </c>
      <c r="I13" s="155" t="s">
        <v>183</v>
      </c>
      <c r="J13" s="159">
        <f>H13</f>
        <v>6</v>
      </c>
      <c r="K13" s="160"/>
      <c r="L13" s="160"/>
      <c r="M13" s="161"/>
      <c r="N13" s="161"/>
      <c r="O13" s="161"/>
      <c r="P13" s="169"/>
    </row>
    <row r="14" spans="1:16" s="152" customFormat="1" ht="21.95" customHeight="1">
      <c r="A14" s="155">
        <f t="shared" si="0"/>
        <v>10</v>
      </c>
      <c r="B14" s="171" t="str">
        <f>K2&amp;"小计"</f>
        <v>A3-1玄关柜小计</v>
      </c>
      <c r="C14" s="171"/>
      <c r="D14" s="171"/>
      <c r="E14" s="171"/>
      <c r="F14" s="171"/>
      <c r="G14" s="171"/>
      <c r="H14" s="171"/>
      <c r="I14" s="171"/>
      <c r="J14" s="171"/>
      <c r="K14" s="172"/>
      <c r="L14" s="173"/>
      <c r="M14" s="174"/>
      <c r="N14" s="174"/>
      <c r="O14" s="174"/>
      <c r="P14" s="162"/>
    </row>
    <row r="15" spans="1:16" s="152" customFormat="1" ht="21.95" customHeight="1">
      <c r="A15" s="171" t="str">
        <f>K2&amp;"综合单价"</f>
        <v>A3-1玄关柜综合单价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97"/>
      <c r="L15" s="178"/>
      <c r="M15" s="174"/>
      <c r="N15" s="174"/>
      <c r="O15" s="174"/>
      <c r="P15" s="162"/>
    </row>
    <row r="16" spans="1:16" s="181" customFormat="1" ht="21.95" customHeight="1">
      <c r="A16" s="179" t="s">
        <v>184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</row>
    <row r="18" spans="1:17" s="139" customFormat="1" ht="35.1" customHeight="1">
      <c r="A18" s="136" t="str">
        <f>K19&amp;"报价清单"</f>
        <v>A3-1主卫报价清单</v>
      </c>
      <c r="B18" s="136"/>
      <c r="C18" s="136"/>
      <c r="D18" s="137"/>
      <c r="E18" s="136"/>
      <c r="F18" s="136"/>
      <c r="G18" s="136"/>
      <c r="H18" s="136"/>
      <c r="I18" s="136"/>
      <c r="J18" s="136"/>
      <c r="K18" s="138"/>
      <c r="L18" s="138"/>
      <c r="M18" s="136"/>
      <c r="N18" s="136"/>
      <c r="O18" s="136"/>
      <c r="P18" s="136"/>
    </row>
    <row r="19" spans="1:17" s="146" customFormat="1" ht="21.95" customHeight="1">
      <c r="A19" s="140" t="s">
        <v>157</v>
      </c>
      <c r="B19" s="140"/>
      <c r="C19" s="141"/>
      <c r="D19" s="141"/>
      <c r="E19" s="141"/>
      <c r="F19" s="141"/>
      <c r="G19" s="141"/>
      <c r="H19" s="141"/>
      <c r="I19" s="140" t="s">
        <v>14</v>
      </c>
      <c r="J19" s="185"/>
      <c r="K19" s="143" t="s">
        <v>223</v>
      </c>
      <c r="L19" s="144"/>
      <c r="M19" s="144"/>
      <c r="N19" s="144"/>
      <c r="O19" s="144"/>
      <c r="P19" s="145"/>
    </row>
    <row r="20" spans="1:17" s="152" customFormat="1" ht="21.95" customHeight="1">
      <c r="A20" s="147" t="s">
        <v>13</v>
      </c>
      <c r="B20" s="147" t="s">
        <v>132</v>
      </c>
      <c r="C20" s="147" t="s">
        <v>159</v>
      </c>
      <c r="D20" s="147"/>
      <c r="E20" s="148" t="s">
        <v>160</v>
      </c>
      <c r="F20" s="149"/>
      <c r="G20" s="150"/>
      <c r="H20" s="147" t="s">
        <v>81</v>
      </c>
      <c r="I20" s="147" t="s">
        <v>79</v>
      </c>
      <c r="J20" s="147" t="s">
        <v>161</v>
      </c>
      <c r="K20" s="147" t="s">
        <v>137</v>
      </c>
      <c r="L20" s="147" t="s">
        <v>48</v>
      </c>
      <c r="M20" s="147" t="s">
        <v>162</v>
      </c>
      <c r="N20" s="147" t="s">
        <v>163</v>
      </c>
      <c r="O20" s="147" t="s">
        <v>164</v>
      </c>
      <c r="P20" s="147" t="s">
        <v>22</v>
      </c>
    </row>
    <row r="21" spans="1:17" s="154" customFormat="1" ht="21.95" customHeight="1">
      <c r="A21" s="147"/>
      <c r="B21" s="147"/>
      <c r="C21" s="153" t="s">
        <v>165</v>
      </c>
      <c r="D21" s="153" t="s">
        <v>166</v>
      </c>
      <c r="E21" s="153" t="s">
        <v>167</v>
      </c>
      <c r="F21" s="153" t="s">
        <v>168</v>
      </c>
      <c r="G21" s="153" t="s">
        <v>169</v>
      </c>
      <c r="H21" s="147"/>
      <c r="I21" s="147"/>
      <c r="J21" s="147"/>
      <c r="K21" s="147"/>
      <c r="L21" s="147"/>
      <c r="M21" s="147"/>
      <c r="N21" s="147"/>
      <c r="O21" s="147"/>
      <c r="P21" s="147"/>
    </row>
    <row r="22" spans="1:17" s="154" customFormat="1" ht="21.95" customHeight="1">
      <c r="A22" s="155">
        <v>1</v>
      </c>
      <c r="B22" s="186" t="s">
        <v>170</v>
      </c>
      <c r="C22" s="157" t="s">
        <v>186</v>
      </c>
      <c r="D22" s="158" t="s">
        <v>187</v>
      </c>
      <c r="E22" s="155">
        <v>900</v>
      </c>
      <c r="F22" s="155">
        <v>800</v>
      </c>
      <c r="G22" s="155">
        <v>150</v>
      </c>
      <c r="H22" s="155">
        <v>1</v>
      </c>
      <c r="I22" s="155" t="s">
        <v>125</v>
      </c>
      <c r="J22" s="159">
        <f>E22/1000*F22/1000</f>
        <v>0.72</v>
      </c>
      <c r="K22" s="160"/>
      <c r="L22" s="160"/>
      <c r="M22" s="161"/>
      <c r="N22" s="161"/>
      <c r="O22" s="161"/>
      <c r="P22" s="162"/>
    </row>
    <row r="23" spans="1:17" s="154" customFormat="1" ht="21.95" customHeight="1">
      <c r="A23" s="155">
        <v>2</v>
      </c>
      <c r="B23" s="187"/>
      <c r="C23" s="163" t="s">
        <v>175</v>
      </c>
      <c r="D23" s="158" t="s">
        <v>188</v>
      </c>
      <c r="E23" s="155">
        <v>864</v>
      </c>
      <c r="F23" s="155">
        <v>50</v>
      </c>
      <c r="G23" s="155">
        <v>18</v>
      </c>
      <c r="H23" s="155">
        <v>1</v>
      </c>
      <c r="I23" s="155" t="s">
        <v>125</v>
      </c>
      <c r="J23" s="159">
        <f>E23/1000*F23/1000*H23</f>
        <v>4.3200000000000002E-2</v>
      </c>
      <c r="K23" s="160"/>
      <c r="L23" s="160"/>
      <c r="M23" s="161"/>
      <c r="N23" s="161"/>
      <c r="O23" s="161"/>
      <c r="P23" s="162"/>
    </row>
    <row r="24" spans="1:17" s="154" customFormat="1" ht="21.95" customHeight="1">
      <c r="A24" s="155">
        <v>3</v>
      </c>
      <c r="B24" s="187"/>
      <c r="C24" s="163" t="s">
        <v>179</v>
      </c>
      <c r="D24" s="158" t="s">
        <v>189</v>
      </c>
      <c r="E24" s="155">
        <v>732</v>
      </c>
      <c r="F24" s="155">
        <v>200</v>
      </c>
      <c r="G24" s="155">
        <v>18</v>
      </c>
      <c r="H24" s="155">
        <v>1</v>
      </c>
      <c r="I24" s="155" t="s">
        <v>125</v>
      </c>
      <c r="J24" s="159">
        <f t="shared" ref="J24:J32" si="2">E24/1000*F24/1000*H24</f>
        <v>0.1464</v>
      </c>
      <c r="K24" s="160"/>
      <c r="L24" s="160"/>
      <c r="M24" s="161"/>
      <c r="N24" s="161"/>
      <c r="O24" s="161"/>
      <c r="P24" s="162"/>
    </row>
    <row r="25" spans="1:17" s="154" customFormat="1" ht="21.95" customHeight="1">
      <c r="A25" s="155">
        <v>4</v>
      </c>
      <c r="B25" s="187"/>
      <c r="C25" s="163" t="s">
        <v>179</v>
      </c>
      <c r="D25" s="158" t="s">
        <v>189</v>
      </c>
      <c r="E25" s="155">
        <v>732</v>
      </c>
      <c r="F25" s="155">
        <v>600</v>
      </c>
      <c r="G25" s="155">
        <f>G24</f>
        <v>18</v>
      </c>
      <c r="H25" s="155">
        <v>1</v>
      </c>
      <c r="I25" s="155" t="s">
        <v>125</v>
      </c>
      <c r="J25" s="159">
        <f t="shared" si="2"/>
        <v>0.43919999999999998</v>
      </c>
      <c r="K25" s="160"/>
      <c r="L25" s="160"/>
      <c r="M25" s="161"/>
      <c r="N25" s="161"/>
      <c r="O25" s="161"/>
      <c r="P25" s="162"/>
    </row>
    <row r="26" spans="1:17" s="139" customFormat="1" ht="21.95" customHeight="1">
      <c r="A26" s="155">
        <v>5</v>
      </c>
      <c r="B26" s="155" t="s">
        <v>180</v>
      </c>
      <c r="C26" s="165" t="s">
        <v>181</v>
      </c>
      <c r="D26" s="188"/>
      <c r="E26" s="189"/>
      <c r="F26" s="167" t="s">
        <v>190</v>
      </c>
      <c r="G26" s="167"/>
      <c r="H26" s="168">
        <v>2</v>
      </c>
      <c r="I26" s="155" t="s">
        <v>183</v>
      </c>
      <c r="J26" s="159">
        <f>H26</f>
        <v>2</v>
      </c>
      <c r="K26" s="160"/>
      <c r="L26" s="160"/>
      <c r="M26" s="161"/>
      <c r="N26" s="161"/>
      <c r="O26" s="161"/>
      <c r="P26" s="169"/>
      <c r="Q26" s="154"/>
    </row>
    <row r="27" spans="1:17" s="152" customFormat="1" ht="21.95" customHeight="1">
      <c r="A27" s="155">
        <v>6</v>
      </c>
      <c r="B27" s="171" t="str">
        <f>K19&amp;"镜柜小计"</f>
        <v>A3-1主卫镜柜小计</v>
      </c>
      <c r="C27" s="171"/>
      <c r="D27" s="171"/>
      <c r="E27" s="171"/>
      <c r="F27" s="171"/>
      <c r="G27" s="171"/>
      <c r="H27" s="171"/>
      <c r="I27" s="171"/>
      <c r="J27" s="171"/>
      <c r="K27" s="172"/>
      <c r="L27" s="173"/>
      <c r="M27" s="174"/>
      <c r="N27" s="174"/>
      <c r="O27" s="174"/>
      <c r="P27" s="162"/>
    </row>
    <row r="28" spans="1:17" s="154" customFormat="1" ht="21.95" customHeight="1">
      <c r="A28" s="155">
        <v>7</v>
      </c>
      <c r="B28" s="156" t="s">
        <v>170</v>
      </c>
      <c r="C28" s="190" t="s">
        <v>191</v>
      </c>
      <c r="D28" s="158" t="s">
        <v>188</v>
      </c>
      <c r="E28" s="155">
        <v>530</v>
      </c>
      <c r="F28" s="155">
        <v>796</v>
      </c>
      <c r="G28" s="155">
        <v>600</v>
      </c>
      <c r="H28" s="155">
        <v>1</v>
      </c>
      <c r="I28" s="155" t="s">
        <v>156</v>
      </c>
      <c r="J28" s="159">
        <f>F28/1000</f>
        <v>0.79600000000000004</v>
      </c>
      <c r="K28" s="160"/>
      <c r="L28" s="160"/>
      <c r="M28" s="161"/>
      <c r="N28" s="161"/>
      <c r="O28" s="161"/>
      <c r="P28" s="162"/>
    </row>
    <row r="29" spans="1:17" s="154" customFormat="1" ht="21.95" customHeight="1">
      <c r="A29" s="155">
        <v>8</v>
      </c>
      <c r="B29" s="156"/>
      <c r="C29" s="191" t="s">
        <v>179</v>
      </c>
      <c r="D29" s="158" t="s">
        <v>176</v>
      </c>
      <c r="E29" s="155">
        <v>475</v>
      </c>
      <c r="F29" s="155">
        <v>380</v>
      </c>
      <c r="G29" s="155">
        <v>18</v>
      </c>
      <c r="H29" s="155">
        <v>2</v>
      </c>
      <c r="I29" s="155" t="s">
        <v>125</v>
      </c>
      <c r="J29" s="159">
        <f t="shared" si="2"/>
        <v>0.36099999999999999</v>
      </c>
      <c r="K29" s="160"/>
      <c r="L29" s="160"/>
      <c r="M29" s="161"/>
      <c r="N29" s="161"/>
      <c r="O29" s="161"/>
      <c r="P29" s="162"/>
    </row>
    <row r="30" spans="1:17" s="154" customFormat="1" ht="21.95" customHeight="1">
      <c r="A30" s="155">
        <v>9</v>
      </c>
      <c r="B30" s="156"/>
      <c r="C30" s="191" t="s">
        <v>192</v>
      </c>
      <c r="D30" s="158" t="s">
        <v>176</v>
      </c>
      <c r="E30" s="155">
        <v>530</v>
      </c>
      <c r="F30" s="155">
        <v>600</v>
      </c>
      <c r="G30" s="155">
        <v>18</v>
      </c>
      <c r="H30" s="155">
        <v>1</v>
      </c>
      <c r="I30" s="155" t="s">
        <v>125</v>
      </c>
      <c r="J30" s="159">
        <f t="shared" si="2"/>
        <v>0.318</v>
      </c>
      <c r="K30" s="160"/>
      <c r="L30" s="160"/>
      <c r="M30" s="161"/>
      <c r="N30" s="161"/>
      <c r="O30" s="161"/>
      <c r="P30" s="162"/>
    </row>
    <row r="31" spans="1:17" s="154" customFormat="1" ht="21.95" customHeight="1">
      <c r="A31" s="155">
        <v>10</v>
      </c>
      <c r="B31" s="156"/>
      <c r="C31" s="191" t="s">
        <v>177</v>
      </c>
      <c r="D31" s="158" t="s">
        <v>176</v>
      </c>
      <c r="E31" s="155">
        <v>760</v>
      </c>
      <c r="F31" s="155">
        <v>90</v>
      </c>
      <c r="G31" s="155">
        <v>18</v>
      </c>
      <c r="H31" s="155">
        <v>1</v>
      </c>
      <c r="I31" s="155" t="s">
        <v>125</v>
      </c>
      <c r="J31" s="159">
        <f t="shared" si="2"/>
        <v>6.8400000000000002E-2</v>
      </c>
      <c r="K31" s="160"/>
      <c r="L31" s="160"/>
      <c r="M31" s="161"/>
      <c r="N31" s="161"/>
      <c r="O31" s="161"/>
      <c r="P31" s="162"/>
    </row>
    <row r="32" spans="1:17" s="154" customFormat="1" ht="21.95" customHeight="1">
      <c r="A32" s="155">
        <v>11</v>
      </c>
      <c r="B32" s="156"/>
      <c r="C32" s="191" t="s">
        <v>177</v>
      </c>
      <c r="D32" s="158" t="s">
        <v>176</v>
      </c>
      <c r="E32" s="155">
        <v>530</v>
      </c>
      <c r="F32" s="155">
        <v>18</v>
      </c>
      <c r="G32" s="155">
        <v>18</v>
      </c>
      <c r="H32" s="155">
        <v>1</v>
      </c>
      <c r="I32" s="155" t="s">
        <v>125</v>
      </c>
      <c r="J32" s="159">
        <f t="shared" si="2"/>
        <v>9.5400000000000016E-3</v>
      </c>
      <c r="K32" s="160"/>
      <c r="L32" s="160"/>
      <c r="M32" s="161"/>
      <c r="N32" s="161"/>
      <c r="O32" s="161"/>
      <c r="P32" s="162"/>
    </row>
    <row r="33" spans="1:16" s="139" customFormat="1" ht="21.95" customHeight="1">
      <c r="A33" s="155">
        <v>12</v>
      </c>
      <c r="B33" s="155" t="s">
        <v>180</v>
      </c>
      <c r="C33" s="165" t="s">
        <v>181</v>
      </c>
      <c r="D33" s="188"/>
      <c r="E33" s="189"/>
      <c r="F33" s="167">
        <v>760</v>
      </c>
      <c r="G33" s="167"/>
      <c r="H33" s="168">
        <v>1</v>
      </c>
      <c r="I33" s="155" t="s">
        <v>183</v>
      </c>
      <c r="J33" s="159">
        <f>H33</f>
        <v>1</v>
      </c>
      <c r="K33" s="160"/>
      <c r="L33" s="160"/>
      <c r="M33" s="161"/>
      <c r="N33" s="161"/>
      <c r="O33" s="161"/>
      <c r="P33" s="169"/>
    </row>
    <row r="34" spans="1:16" s="154" customFormat="1" ht="21.95" customHeight="1">
      <c r="A34" s="155">
        <v>13</v>
      </c>
      <c r="B34" s="155" t="s">
        <v>193</v>
      </c>
      <c r="C34" s="190" t="s">
        <v>194</v>
      </c>
      <c r="D34" s="190" t="s">
        <v>195</v>
      </c>
      <c r="E34" s="192">
        <v>800</v>
      </c>
      <c r="F34" s="193">
        <v>600</v>
      </c>
      <c r="G34" s="193"/>
      <c r="H34" s="194">
        <v>0.8</v>
      </c>
      <c r="I34" s="195" t="s">
        <v>156</v>
      </c>
      <c r="J34" s="159">
        <f>H34</f>
        <v>0.8</v>
      </c>
      <c r="K34" s="160"/>
      <c r="L34" s="160"/>
      <c r="M34" s="161"/>
      <c r="N34" s="161"/>
      <c r="O34" s="161"/>
      <c r="P34" s="196" t="s">
        <v>196</v>
      </c>
    </row>
    <row r="35" spans="1:16" s="152" customFormat="1" ht="21.95" customHeight="1">
      <c r="A35" s="155">
        <v>14</v>
      </c>
      <c r="B35" s="171" t="str">
        <f>K19&amp;"地柜小计"</f>
        <v>A3-1主卫地柜小计</v>
      </c>
      <c r="C35" s="171"/>
      <c r="D35" s="171"/>
      <c r="E35" s="171"/>
      <c r="F35" s="171"/>
      <c r="G35" s="171"/>
      <c r="H35" s="171"/>
      <c r="I35" s="171"/>
      <c r="J35" s="171"/>
      <c r="K35" s="172"/>
      <c r="L35" s="200"/>
      <c r="M35" s="174"/>
      <c r="N35" s="174"/>
      <c r="O35" s="174"/>
      <c r="P35" s="162"/>
    </row>
    <row r="36" spans="1:16" s="152" customFormat="1" ht="21.95" customHeight="1">
      <c r="A36" s="171" t="str">
        <f>K19&amp;"综合单价"</f>
        <v>A3-1主卫综合单价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97"/>
      <c r="L36" s="178"/>
      <c r="M36" s="174"/>
      <c r="N36" s="174"/>
      <c r="O36" s="174"/>
      <c r="P36" s="162"/>
    </row>
    <row r="37" spans="1:16" s="181" customFormat="1" ht="21.95" customHeight="1">
      <c r="A37" s="179" t="s">
        <v>184</v>
      </c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</row>
    <row r="39" spans="1:16" ht="21.95" customHeight="1">
      <c r="A39" s="136" t="str">
        <f>K40&amp;"报价清单"</f>
        <v>A3-1公卫报价清单</v>
      </c>
      <c r="B39" s="136"/>
      <c r="C39" s="136"/>
      <c r="D39" s="137"/>
      <c r="E39" s="136"/>
      <c r="F39" s="136"/>
      <c r="G39" s="136"/>
      <c r="H39" s="136"/>
      <c r="I39" s="136"/>
      <c r="J39" s="136"/>
      <c r="K39" s="138"/>
      <c r="L39" s="138"/>
      <c r="M39" s="136"/>
      <c r="N39" s="136"/>
      <c r="O39" s="136"/>
      <c r="P39" s="136"/>
    </row>
    <row r="40" spans="1:16" ht="21.95" customHeight="1">
      <c r="A40" s="140" t="s">
        <v>157</v>
      </c>
      <c r="B40" s="140"/>
      <c r="C40" s="141"/>
      <c r="D40" s="141"/>
      <c r="E40" s="141"/>
      <c r="F40" s="141"/>
      <c r="G40" s="141"/>
      <c r="H40" s="141"/>
      <c r="I40" s="140" t="s">
        <v>14</v>
      </c>
      <c r="J40" s="185"/>
      <c r="K40" s="143" t="s">
        <v>224</v>
      </c>
      <c r="L40" s="144"/>
      <c r="M40" s="144"/>
      <c r="N40" s="144"/>
      <c r="O40" s="144"/>
      <c r="P40" s="145"/>
    </row>
    <row r="41" spans="1:16" ht="21.95" customHeight="1">
      <c r="A41" s="147" t="s">
        <v>13</v>
      </c>
      <c r="B41" s="147" t="s">
        <v>132</v>
      </c>
      <c r="C41" s="147" t="s">
        <v>159</v>
      </c>
      <c r="D41" s="147"/>
      <c r="E41" s="148" t="s">
        <v>160</v>
      </c>
      <c r="F41" s="149"/>
      <c r="G41" s="150"/>
      <c r="H41" s="147" t="s">
        <v>81</v>
      </c>
      <c r="I41" s="147" t="s">
        <v>79</v>
      </c>
      <c r="J41" s="147" t="s">
        <v>161</v>
      </c>
      <c r="K41" s="147" t="s">
        <v>137</v>
      </c>
      <c r="L41" s="147" t="s">
        <v>48</v>
      </c>
      <c r="M41" s="147" t="s">
        <v>162</v>
      </c>
      <c r="N41" s="147" t="s">
        <v>163</v>
      </c>
      <c r="O41" s="147" t="s">
        <v>164</v>
      </c>
      <c r="P41" s="147" t="s">
        <v>22</v>
      </c>
    </row>
    <row r="42" spans="1:16" ht="21.95" customHeight="1">
      <c r="A42" s="147"/>
      <c r="B42" s="147"/>
      <c r="C42" s="153" t="s">
        <v>165</v>
      </c>
      <c r="D42" s="153" t="s">
        <v>166</v>
      </c>
      <c r="E42" s="153" t="s">
        <v>167</v>
      </c>
      <c r="F42" s="153" t="s">
        <v>168</v>
      </c>
      <c r="G42" s="153" t="s">
        <v>169</v>
      </c>
      <c r="H42" s="147"/>
      <c r="I42" s="147"/>
      <c r="J42" s="147"/>
      <c r="K42" s="147"/>
      <c r="L42" s="147"/>
      <c r="M42" s="147"/>
      <c r="N42" s="147"/>
      <c r="O42" s="147"/>
      <c r="P42" s="147"/>
    </row>
    <row r="43" spans="1:16" ht="21.95" customHeight="1">
      <c r="A43" s="155">
        <v>1</v>
      </c>
      <c r="B43" s="186" t="s">
        <v>170</v>
      </c>
      <c r="C43" s="157" t="s">
        <v>186</v>
      </c>
      <c r="D43" s="158" t="s">
        <v>187</v>
      </c>
      <c r="E43" s="155">
        <v>900</v>
      </c>
      <c r="F43" s="155">
        <v>940</v>
      </c>
      <c r="G43" s="155">
        <v>150</v>
      </c>
      <c r="H43" s="155">
        <v>1</v>
      </c>
      <c r="I43" s="155" t="s">
        <v>125</v>
      </c>
      <c r="J43" s="159">
        <f>E43/1000*F43/1000</f>
        <v>0.84599999999999997</v>
      </c>
      <c r="K43" s="160"/>
      <c r="L43" s="160"/>
      <c r="M43" s="161"/>
      <c r="N43" s="161"/>
      <c r="O43" s="161"/>
      <c r="P43" s="162"/>
    </row>
    <row r="44" spans="1:16" ht="21.95" customHeight="1">
      <c r="A44" s="155">
        <v>2</v>
      </c>
      <c r="B44" s="187"/>
      <c r="C44" s="163" t="s">
        <v>175</v>
      </c>
      <c r="D44" s="158" t="s">
        <v>188</v>
      </c>
      <c r="E44" s="155">
        <v>904</v>
      </c>
      <c r="F44" s="155">
        <v>50</v>
      </c>
      <c r="G44" s="155">
        <v>18</v>
      </c>
      <c r="H44" s="155">
        <v>1</v>
      </c>
      <c r="I44" s="155" t="s">
        <v>125</v>
      </c>
      <c r="J44" s="159">
        <f t="shared" ref="J44:J46" si="3">E44/1000*F44/1000*H44</f>
        <v>4.5200000000000004E-2</v>
      </c>
      <c r="K44" s="160"/>
      <c r="L44" s="160"/>
      <c r="M44" s="161"/>
      <c r="N44" s="161"/>
      <c r="O44" s="161"/>
      <c r="P44" s="162"/>
    </row>
    <row r="45" spans="1:16" ht="21.95" customHeight="1">
      <c r="A45" s="155">
        <v>3</v>
      </c>
      <c r="B45" s="187"/>
      <c r="C45" s="163" t="s">
        <v>179</v>
      </c>
      <c r="D45" s="158" t="s">
        <v>189</v>
      </c>
      <c r="E45" s="155">
        <v>732</v>
      </c>
      <c r="F45" s="155">
        <v>200</v>
      </c>
      <c r="G45" s="155">
        <v>18</v>
      </c>
      <c r="H45" s="155">
        <v>1</v>
      </c>
      <c r="I45" s="155" t="s">
        <v>125</v>
      </c>
      <c r="J45" s="159">
        <f t="shared" si="3"/>
        <v>0.1464</v>
      </c>
      <c r="K45" s="160"/>
      <c r="L45" s="160"/>
      <c r="M45" s="161"/>
      <c r="N45" s="161"/>
      <c r="O45" s="161"/>
      <c r="P45" s="162"/>
    </row>
    <row r="46" spans="1:16" ht="21.95" customHeight="1">
      <c r="A46" s="155">
        <v>4</v>
      </c>
      <c r="B46" s="187"/>
      <c r="C46" s="163" t="s">
        <v>179</v>
      </c>
      <c r="D46" s="158" t="s">
        <v>189</v>
      </c>
      <c r="E46" s="155">
        <v>732</v>
      </c>
      <c r="F46" s="155">
        <v>540</v>
      </c>
      <c r="G46" s="155">
        <f>G45</f>
        <v>18</v>
      </c>
      <c r="H46" s="155">
        <v>1</v>
      </c>
      <c r="I46" s="155" t="s">
        <v>125</v>
      </c>
      <c r="J46" s="159">
        <f t="shared" si="3"/>
        <v>0.39527999999999996</v>
      </c>
      <c r="K46" s="160"/>
      <c r="L46" s="160"/>
      <c r="M46" s="161"/>
      <c r="N46" s="161"/>
      <c r="O46" s="161"/>
      <c r="P46" s="162"/>
    </row>
    <row r="47" spans="1:16" ht="21.95" customHeight="1">
      <c r="A47" s="155">
        <v>5</v>
      </c>
      <c r="B47" s="155" t="s">
        <v>180</v>
      </c>
      <c r="C47" s="165" t="s">
        <v>181</v>
      </c>
      <c r="D47" s="188"/>
      <c r="E47" s="189"/>
      <c r="F47" s="167" t="s">
        <v>225</v>
      </c>
      <c r="G47" s="167"/>
      <c r="H47" s="168">
        <v>2</v>
      </c>
      <c r="I47" s="155" t="s">
        <v>183</v>
      </c>
      <c r="J47" s="159">
        <f>H47</f>
        <v>2</v>
      </c>
      <c r="K47" s="160"/>
      <c r="L47" s="160"/>
      <c r="M47" s="161"/>
      <c r="N47" s="161"/>
      <c r="O47" s="161"/>
      <c r="P47" s="169"/>
    </row>
    <row r="48" spans="1:16" ht="21.95" customHeight="1">
      <c r="A48" s="155">
        <v>6</v>
      </c>
      <c r="B48" s="171" t="str">
        <f>K40&amp;"镜柜小计"</f>
        <v>A3-1公卫镜柜小计</v>
      </c>
      <c r="C48" s="171"/>
      <c r="D48" s="171"/>
      <c r="E48" s="171"/>
      <c r="F48" s="171"/>
      <c r="G48" s="171"/>
      <c r="H48" s="171"/>
      <c r="I48" s="171"/>
      <c r="J48" s="171"/>
      <c r="K48" s="172"/>
      <c r="L48" s="200"/>
      <c r="M48" s="174"/>
      <c r="N48" s="174"/>
      <c r="O48" s="174"/>
      <c r="P48" s="162"/>
    </row>
    <row r="49" spans="1:16" ht="21.95" customHeight="1">
      <c r="A49" s="155">
        <v>7</v>
      </c>
      <c r="B49" s="156" t="s">
        <v>170</v>
      </c>
      <c r="C49" s="190" t="s">
        <v>191</v>
      </c>
      <c r="D49" s="158" t="s">
        <v>188</v>
      </c>
      <c r="E49" s="155">
        <v>530</v>
      </c>
      <c r="F49" s="155">
        <v>940</v>
      </c>
      <c r="G49" s="155">
        <v>600</v>
      </c>
      <c r="H49" s="155">
        <v>1</v>
      </c>
      <c r="I49" s="155" t="s">
        <v>156</v>
      </c>
      <c r="J49" s="159">
        <f>F49/1000</f>
        <v>0.94</v>
      </c>
      <c r="K49" s="160"/>
      <c r="L49" s="160"/>
      <c r="M49" s="161"/>
      <c r="N49" s="161"/>
      <c r="O49" s="161"/>
      <c r="P49" s="162"/>
    </row>
    <row r="50" spans="1:16" ht="21.95" customHeight="1">
      <c r="A50" s="155">
        <v>8</v>
      </c>
      <c r="B50" s="156"/>
      <c r="C50" s="191" t="s">
        <v>179</v>
      </c>
      <c r="D50" s="158" t="s">
        <v>176</v>
      </c>
      <c r="E50" s="155">
        <v>475</v>
      </c>
      <c r="F50" s="155">
        <v>452</v>
      </c>
      <c r="G50" s="155">
        <v>18</v>
      </c>
      <c r="H50" s="155">
        <v>2</v>
      </c>
      <c r="I50" s="155" t="s">
        <v>125</v>
      </c>
      <c r="J50" s="159">
        <f t="shared" ref="J50:J52" si="4">E50/1000*F50/1000*H50</f>
        <v>0.4294</v>
      </c>
      <c r="K50" s="160"/>
      <c r="L50" s="160"/>
      <c r="M50" s="161"/>
      <c r="N50" s="161"/>
      <c r="O50" s="161"/>
      <c r="P50" s="162"/>
    </row>
    <row r="51" spans="1:16" ht="21.95" customHeight="1">
      <c r="A51" s="155">
        <v>9</v>
      </c>
      <c r="B51" s="156"/>
      <c r="C51" s="191" t="s">
        <v>177</v>
      </c>
      <c r="D51" s="158" t="s">
        <v>176</v>
      </c>
      <c r="E51" s="155">
        <f>452*2</f>
        <v>904</v>
      </c>
      <c r="F51" s="155">
        <v>90</v>
      </c>
      <c r="G51" s="155">
        <v>18</v>
      </c>
      <c r="H51" s="155">
        <v>1</v>
      </c>
      <c r="I51" s="155" t="s">
        <v>125</v>
      </c>
      <c r="J51" s="159">
        <f t="shared" si="4"/>
        <v>8.1360000000000002E-2</v>
      </c>
      <c r="K51" s="160"/>
      <c r="L51" s="160"/>
      <c r="M51" s="161"/>
      <c r="N51" s="161"/>
      <c r="O51" s="161"/>
      <c r="P51" s="162"/>
    </row>
    <row r="52" spans="1:16" ht="21.95" customHeight="1">
      <c r="A52" s="155">
        <v>10</v>
      </c>
      <c r="B52" s="156"/>
      <c r="C52" s="191" t="s">
        <v>177</v>
      </c>
      <c r="D52" s="158" t="s">
        <v>176</v>
      </c>
      <c r="E52" s="155">
        <v>530</v>
      </c>
      <c r="F52" s="155">
        <v>18</v>
      </c>
      <c r="G52" s="155">
        <v>18</v>
      </c>
      <c r="H52" s="155">
        <v>2</v>
      </c>
      <c r="I52" s="155" t="s">
        <v>125</v>
      </c>
      <c r="J52" s="159">
        <f t="shared" si="4"/>
        <v>1.9080000000000003E-2</v>
      </c>
      <c r="K52" s="160"/>
      <c r="L52" s="160"/>
      <c r="M52" s="161"/>
      <c r="N52" s="161"/>
      <c r="O52" s="161"/>
      <c r="P52" s="162"/>
    </row>
    <row r="53" spans="1:16" ht="21.95" customHeight="1">
      <c r="A53" s="155">
        <v>11</v>
      </c>
      <c r="B53" s="155" t="s">
        <v>180</v>
      </c>
      <c r="C53" s="165" t="s">
        <v>181</v>
      </c>
      <c r="D53" s="188"/>
      <c r="E53" s="189"/>
      <c r="F53" s="167">
        <v>904</v>
      </c>
      <c r="G53" s="167"/>
      <c r="H53" s="168">
        <v>1</v>
      </c>
      <c r="I53" s="155" t="s">
        <v>183</v>
      </c>
      <c r="J53" s="159">
        <f>H53</f>
        <v>1</v>
      </c>
      <c r="K53" s="160"/>
      <c r="L53" s="160"/>
      <c r="M53" s="161"/>
      <c r="N53" s="161"/>
      <c r="O53" s="161"/>
      <c r="P53" s="169"/>
    </row>
    <row r="54" spans="1:16" ht="21.95" customHeight="1">
      <c r="A54" s="155">
        <v>12</v>
      </c>
      <c r="B54" s="155" t="s">
        <v>193</v>
      </c>
      <c r="C54" s="190" t="s">
        <v>194</v>
      </c>
      <c r="D54" s="190" t="s">
        <v>195</v>
      </c>
      <c r="E54" s="192">
        <v>940</v>
      </c>
      <c r="F54" s="193">
        <v>600</v>
      </c>
      <c r="G54" s="193"/>
      <c r="H54" s="194">
        <v>0.8</v>
      </c>
      <c r="I54" s="195" t="s">
        <v>156</v>
      </c>
      <c r="J54" s="159">
        <f>E54/1000</f>
        <v>0.94</v>
      </c>
      <c r="K54" s="160"/>
      <c r="L54" s="160"/>
      <c r="M54" s="161"/>
      <c r="N54" s="161"/>
      <c r="O54" s="161"/>
      <c r="P54" s="196" t="s">
        <v>196</v>
      </c>
    </row>
    <row r="55" spans="1:16" ht="21.95" customHeight="1">
      <c r="A55" s="155">
        <v>13</v>
      </c>
      <c r="B55" s="171" t="str">
        <f>K40&amp;"地柜小计"</f>
        <v>A3-1公卫地柜小计</v>
      </c>
      <c r="C55" s="171"/>
      <c r="D55" s="171"/>
      <c r="E55" s="171"/>
      <c r="F55" s="171"/>
      <c r="G55" s="171"/>
      <c r="H55" s="171"/>
      <c r="I55" s="171"/>
      <c r="J55" s="171"/>
      <c r="K55" s="172"/>
      <c r="L55" s="200"/>
      <c r="M55" s="174"/>
      <c r="N55" s="174"/>
      <c r="O55" s="174"/>
      <c r="P55" s="162"/>
    </row>
    <row r="56" spans="1:16" ht="21.95" customHeight="1">
      <c r="A56" s="171" t="str">
        <f>K40&amp;"综合单价"</f>
        <v>A3-1公卫综合单价</v>
      </c>
      <c r="B56" s="171"/>
      <c r="C56" s="171"/>
      <c r="D56" s="171"/>
      <c r="E56" s="171"/>
      <c r="F56" s="171"/>
      <c r="G56" s="171"/>
      <c r="H56" s="171"/>
      <c r="I56" s="171"/>
      <c r="J56" s="171"/>
      <c r="K56" s="197"/>
      <c r="L56" s="178"/>
      <c r="M56" s="174"/>
      <c r="N56" s="174"/>
      <c r="O56" s="174"/>
      <c r="P56" s="162"/>
    </row>
    <row r="57" spans="1:16" ht="21.95" customHeight="1">
      <c r="A57" s="179" t="s">
        <v>184</v>
      </c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</row>
    <row r="59" spans="1:16" ht="21.95" customHeight="1">
      <c r="A59" s="136" t="str">
        <f>K60&amp;"报价清单"</f>
        <v>A3-1厨房A面报价清单</v>
      </c>
      <c r="B59" s="136"/>
      <c r="C59" s="136"/>
      <c r="D59" s="137"/>
      <c r="E59" s="136"/>
      <c r="F59" s="136"/>
      <c r="G59" s="136"/>
      <c r="H59" s="136"/>
      <c r="I59" s="136"/>
      <c r="J59" s="136"/>
      <c r="K59" s="138"/>
      <c r="L59" s="138"/>
      <c r="M59" s="136"/>
      <c r="N59" s="136"/>
      <c r="O59" s="136"/>
      <c r="P59" s="136"/>
    </row>
    <row r="60" spans="1:16" ht="21.95" customHeight="1">
      <c r="A60" s="140" t="s">
        <v>157</v>
      </c>
      <c r="B60" s="140"/>
      <c r="C60" s="141"/>
      <c r="D60" s="141"/>
      <c r="E60" s="141"/>
      <c r="F60" s="141"/>
      <c r="G60" s="141"/>
      <c r="H60" s="141"/>
      <c r="I60" s="140" t="s">
        <v>14</v>
      </c>
      <c r="J60" s="185"/>
      <c r="K60" s="143" t="s">
        <v>226</v>
      </c>
      <c r="L60" s="144"/>
      <c r="M60" s="144"/>
      <c r="N60" s="144"/>
      <c r="O60" s="144"/>
      <c r="P60" s="145"/>
    </row>
    <row r="61" spans="1:16" ht="21.95" customHeight="1">
      <c r="A61" s="147" t="s">
        <v>13</v>
      </c>
      <c r="B61" s="147" t="s">
        <v>132</v>
      </c>
      <c r="C61" s="147" t="s">
        <v>159</v>
      </c>
      <c r="D61" s="147"/>
      <c r="E61" s="148" t="s">
        <v>160</v>
      </c>
      <c r="F61" s="149"/>
      <c r="G61" s="150"/>
      <c r="H61" s="147" t="s">
        <v>81</v>
      </c>
      <c r="I61" s="147" t="s">
        <v>79</v>
      </c>
      <c r="J61" s="147" t="s">
        <v>161</v>
      </c>
      <c r="K61" s="147" t="s">
        <v>137</v>
      </c>
      <c r="L61" s="147" t="s">
        <v>48</v>
      </c>
      <c r="M61" s="147" t="s">
        <v>162</v>
      </c>
      <c r="N61" s="147" t="s">
        <v>163</v>
      </c>
      <c r="O61" s="147" t="s">
        <v>164</v>
      </c>
      <c r="P61" s="147" t="s">
        <v>22</v>
      </c>
    </row>
    <row r="62" spans="1:16" ht="21.95" customHeight="1">
      <c r="A62" s="147"/>
      <c r="B62" s="147"/>
      <c r="C62" s="153" t="s">
        <v>165</v>
      </c>
      <c r="D62" s="153" t="s">
        <v>166</v>
      </c>
      <c r="E62" s="153" t="s">
        <v>167</v>
      </c>
      <c r="F62" s="153" t="s">
        <v>168</v>
      </c>
      <c r="G62" s="153" t="s">
        <v>169</v>
      </c>
      <c r="H62" s="147"/>
      <c r="I62" s="147"/>
      <c r="J62" s="147"/>
      <c r="K62" s="147"/>
      <c r="L62" s="147"/>
      <c r="M62" s="147"/>
      <c r="N62" s="147"/>
      <c r="O62" s="147"/>
      <c r="P62" s="147"/>
    </row>
    <row r="63" spans="1:16" ht="21.95" customHeight="1">
      <c r="A63" s="155">
        <v>1</v>
      </c>
      <c r="B63" s="186" t="s">
        <v>170</v>
      </c>
      <c r="C63" s="157" t="s">
        <v>186</v>
      </c>
      <c r="D63" s="158" t="s">
        <v>187</v>
      </c>
      <c r="E63" s="155">
        <v>800</v>
      </c>
      <c r="F63" s="155">
        <v>2039</v>
      </c>
      <c r="G63" s="155">
        <v>350</v>
      </c>
      <c r="H63" s="155">
        <v>1</v>
      </c>
      <c r="I63" s="155" t="s">
        <v>156</v>
      </c>
      <c r="J63" s="159">
        <f>F63/1000</f>
        <v>2.0390000000000001</v>
      </c>
      <c r="K63" s="160"/>
      <c r="L63" s="160"/>
      <c r="M63" s="161"/>
      <c r="N63" s="161"/>
      <c r="O63" s="161"/>
      <c r="P63" s="162"/>
    </row>
    <row r="64" spans="1:16" ht="21.95" customHeight="1">
      <c r="A64" s="155">
        <v>2</v>
      </c>
      <c r="B64" s="187"/>
      <c r="C64" s="163" t="s">
        <v>175</v>
      </c>
      <c r="D64" s="158" t="s">
        <v>199</v>
      </c>
      <c r="E64" s="155">
        <v>1949</v>
      </c>
      <c r="F64" s="155">
        <v>50</v>
      </c>
      <c r="G64" s="155">
        <v>18</v>
      </c>
      <c r="H64" s="155">
        <v>1</v>
      </c>
      <c r="I64" s="155" t="s">
        <v>125</v>
      </c>
      <c r="J64" s="159">
        <f>E64/1000*F64/1000*H64</f>
        <v>9.7450000000000009E-2</v>
      </c>
      <c r="K64" s="160"/>
      <c r="L64" s="160"/>
      <c r="M64" s="161"/>
      <c r="N64" s="161"/>
      <c r="O64" s="161"/>
      <c r="P64" s="162"/>
    </row>
    <row r="65" spans="1:16" ht="21.95" customHeight="1">
      <c r="A65" s="155">
        <v>3</v>
      </c>
      <c r="B65" s="156"/>
      <c r="C65" s="191" t="s">
        <v>177</v>
      </c>
      <c r="D65" s="158" t="s">
        <v>199</v>
      </c>
      <c r="E65" s="155">
        <v>800</v>
      </c>
      <c r="F65" s="155">
        <v>45</v>
      </c>
      <c r="G65" s="155">
        <v>18</v>
      </c>
      <c r="H65" s="155">
        <v>2</v>
      </c>
      <c r="I65" s="155" t="s">
        <v>125</v>
      </c>
      <c r="J65" s="159">
        <f t="shared" ref="J65:J68" si="5">E65/1000*F65/1000*H65</f>
        <v>7.1999999999999995E-2</v>
      </c>
      <c r="K65" s="160"/>
      <c r="L65" s="160"/>
      <c r="M65" s="161"/>
      <c r="N65" s="161"/>
      <c r="O65" s="161"/>
      <c r="P65" s="162"/>
    </row>
    <row r="66" spans="1:16" ht="21.95" customHeight="1">
      <c r="A66" s="155">
        <v>4</v>
      </c>
      <c r="B66" s="187"/>
      <c r="C66" s="163" t="s">
        <v>179</v>
      </c>
      <c r="D66" s="158" t="s">
        <v>199</v>
      </c>
      <c r="E66" s="155">
        <v>750</v>
      </c>
      <c r="F66" s="155">
        <v>355</v>
      </c>
      <c r="G66" s="155">
        <v>18</v>
      </c>
      <c r="H66" s="155">
        <v>1</v>
      </c>
      <c r="I66" s="155" t="s">
        <v>125</v>
      </c>
      <c r="J66" s="159">
        <f t="shared" si="5"/>
        <v>0.26624999999999999</v>
      </c>
      <c r="K66" s="160"/>
      <c r="L66" s="160"/>
      <c r="M66" s="161"/>
      <c r="N66" s="161"/>
      <c r="O66" s="161"/>
      <c r="P66" s="162"/>
    </row>
    <row r="67" spans="1:16" ht="21.95" customHeight="1">
      <c r="A67" s="155">
        <v>5</v>
      </c>
      <c r="B67" s="187"/>
      <c r="C67" s="163" t="s">
        <v>179</v>
      </c>
      <c r="D67" s="158" t="s">
        <v>199</v>
      </c>
      <c r="E67" s="155">
        <v>650</v>
      </c>
      <c r="F67" s="155">
        <v>450</v>
      </c>
      <c r="G67" s="155">
        <v>18</v>
      </c>
      <c r="H67" s="155">
        <v>2</v>
      </c>
      <c r="I67" s="155" t="s">
        <v>125</v>
      </c>
      <c r="J67" s="159">
        <f t="shared" si="5"/>
        <v>0.58499999999999996</v>
      </c>
      <c r="K67" s="160"/>
      <c r="L67" s="160"/>
      <c r="M67" s="161"/>
      <c r="N67" s="161"/>
      <c r="O67" s="161"/>
      <c r="P67" s="162"/>
    </row>
    <row r="68" spans="1:16" ht="21.95" customHeight="1">
      <c r="A68" s="155">
        <v>6</v>
      </c>
      <c r="B68" s="187"/>
      <c r="C68" s="163" t="s">
        <v>179</v>
      </c>
      <c r="D68" s="158" t="s">
        <v>199</v>
      </c>
      <c r="E68" s="155">
        <v>750</v>
      </c>
      <c r="F68" s="155">
        <v>347</v>
      </c>
      <c r="G68" s="155">
        <f>G66</f>
        <v>18</v>
      </c>
      <c r="H68" s="155">
        <v>2</v>
      </c>
      <c r="I68" s="155" t="s">
        <v>125</v>
      </c>
      <c r="J68" s="159">
        <f t="shared" si="5"/>
        <v>0.52049999999999996</v>
      </c>
      <c r="K68" s="160"/>
      <c r="L68" s="160"/>
      <c r="M68" s="161"/>
      <c r="N68" s="161"/>
      <c r="O68" s="161"/>
      <c r="P68" s="162"/>
    </row>
    <row r="69" spans="1:16" ht="21.95" customHeight="1">
      <c r="A69" s="155">
        <v>7</v>
      </c>
      <c r="B69" s="155" t="s">
        <v>180</v>
      </c>
      <c r="C69" s="165" t="s">
        <v>181</v>
      </c>
      <c r="D69" s="188"/>
      <c r="E69" s="189"/>
      <c r="F69" s="167" t="s">
        <v>227</v>
      </c>
      <c r="G69" s="167"/>
      <c r="H69" s="168">
        <v>2</v>
      </c>
      <c r="I69" s="155" t="s">
        <v>183</v>
      </c>
      <c r="J69" s="159">
        <f>H69</f>
        <v>2</v>
      </c>
      <c r="K69" s="160"/>
      <c r="L69" s="160"/>
      <c r="M69" s="161"/>
      <c r="N69" s="161"/>
      <c r="O69" s="161"/>
      <c r="P69" s="169"/>
    </row>
    <row r="70" spans="1:16" ht="21.95" customHeight="1">
      <c r="A70" s="155">
        <v>8</v>
      </c>
      <c r="B70" s="171" t="str">
        <f>K60&amp;"吊柜小计"</f>
        <v>A3-1厨房A面吊柜小计</v>
      </c>
      <c r="C70" s="171"/>
      <c r="D70" s="171"/>
      <c r="E70" s="171"/>
      <c r="F70" s="171"/>
      <c r="G70" s="171"/>
      <c r="H70" s="171"/>
      <c r="I70" s="171"/>
      <c r="J70" s="171"/>
      <c r="K70" s="172"/>
      <c r="L70" s="200"/>
      <c r="M70" s="174"/>
      <c r="N70" s="174"/>
      <c r="O70" s="174"/>
      <c r="P70" s="162"/>
    </row>
    <row r="71" spans="1:16" ht="21.95" customHeight="1">
      <c r="A71" s="155">
        <v>9</v>
      </c>
      <c r="B71" s="156" t="s">
        <v>170</v>
      </c>
      <c r="C71" s="190" t="s">
        <v>200</v>
      </c>
      <c r="D71" s="158" t="s">
        <v>188</v>
      </c>
      <c r="E71" s="155">
        <v>750</v>
      </c>
      <c r="F71" s="155">
        <v>2540</v>
      </c>
      <c r="G71" s="155">
        <v>570</v>
      </c>
      <c r="H71" s="155">
        <v>1</v>
      </c>
      <c r="I71" s="155" t="s">
        <v>156</v>
      </c>
      <c r="J71" s="159">
        <f>F71/1000</f>
        <v>2.54</v>
      </c>
      <c r="K71" s="160"/>
      <c r="L71" s="160"/>
      <c r="M71" s="161"/>
      <c r="N71" s="161"/>
      <c r="O71" s="161"/>
      <c r="P71" s="162"/>
    </row>
    <row r="72" spans="1:16" ht="21.95" customHeight="1">
      <c r="A72" s="155">
        <v>10</v>
      </c>
      <c r="B72" s="156"/>
      <c r="C72" s="191" t="s">
        <v>179</v>
      </c>
      <c r="D72" s="158" t="s">
        <v>199</v>
      </c>
      <c r="E72" s="155">
        <v>720</v>
      </c>
      <c r="F72" s="155">
        <v>428</v>
      </c>
      <c r="G72" s="155">
        <v>18</v>
      </c>
      <c r="H72" s="155">
        <v>2</v>
      </c>
      <c r="I72" s="155" t="s">
        <v>125</v>
      </c>
      <c r="J72" s="159">
        <f t="shared" ref="J72:J74" si="6">E72/1000*F72/1000*H72</f>
        <v>0.61631999999999998</v>
      </c>
      <c r="K72" s="160"/>
      <c r="L72" s="160"/>
      <c r="M72" s="161"/>
      <c r="N72" s="161"/>
      <c r="O72" s="161"/>
      <c r="P72" s="162"/>
    </row>
    <row r="73" spans="1:16" ht="21.95" customHeight="1">
      <c r="A73" s="155">
        <v>11</v>
      </c>
      <c r="B73" s="156"/>
      <c r="C73" s="191" t="s">
        <v>179</v>
      </c>
      <c r="D73" s="158" t="s">
        <v>199</v>
      </c>
      <c r="E73" s="155">
        <v>720</v>
      </c>
      <c r="F73" s="155">
        <v>347</v>
      </c>
      <c r="G73" s="155">
        <v>18</v>
      </c>
      <c r="H73" s="155">
        <v>2</v>
      </c>
      <c r="I73" s="155" t="s">
        <v>125</v>
      </c>
      <c r="J73" s="159">
        <f t="shared" si="6"/>
        <v>0.49968000000000001</v>
      </c>
      <c r="K73" s="160"/>
      <c r="L73" s="160"/>
      <c r="M73" s="161"/>
      <c r="N73" s="161"/>
      <c r="O73" s="161"/>
      <c r="P73" s="162"/>
    </row>
    <row r="74" spans="1:16" ht="21.95" customHeight="1">
      <c r="A74" s="155">
        <v>12</v>
      </c>
      <c r="B74" s="156"/>
      <c r="C74" s="191" t="s">
        <v>178</v>
      </c>
      <c r="D74" s="158" t="s">
        <v>199</v>
      </c>
      <c r="E74" s="155">
        <v>345</v>
      </c>
      <c r="F74" s="155">
        <v>900</v>
      </c>
      <c r="G74" s="155">
        <v>18</v>
      </c>
      <c r="H74" s="155">
        <v>2</v>
      </c>
      <c r="I74" s="155" t="s">
        <v>125</v>
      </c>
      <c r="J74" s="159">
        <f t="shared" si="6"/>
        <v>0.621</v>
      </c>
      <c r="K74" s="160"/>
      <c r="L74" s="160"/>
      <c r="M74" s="161"/>
      <c r="N74" s="161"/>
      <c r="O74" s="161"/>
      <c r="P74" s="162"/>
    </row>
    <row r="75" spans="1:16" s="154" customFormat="1" ht="21.95" customHeight="1">
      <c r="A75" s="155">
        <v>13</v>
      </c>
      <c r="B75" s="156"/>
      <c r="C75" s="157" t="s">
        <v>201</v>
      </c>
      <c r="D75" s="158"/>
      <c r="E75" s="155"/>
      <c r="F75" s="155"/>
      <c r="G75" s="155"/>
      <c r="H75" s="155">
        <v>1</v>
      </c>
      <c r="I75" s="155" t="s">
        <v>174</v>
      </c>
      <c r="J75" s="159">
        <v>1</v>
      </c>
      <c r="K75" s="160"/>
      <c r="L75" s="160"/>
      <c r="M75" s="161"/>
      <c r="N75" s="161"/>
      <c r="O75" s="161"/>
      <c r="P75" s="162"/>
    </row>
    <row r="76" spans="1:16" s="154" customFormat="1" ht="21.95" customHeight="1">
      <c r="A76" s="155">
        <v>14</v>
      </c>
      <c r="B76" s="156"/>
      <c r="C76" s="157" t="s">
        <v>202</v>
      </c>
      <c r="D76" s="158"/>
      <c r="E76" s="155"/>
      <c r="F76" s="155"/>
      <c r="G76" s="155"/>
      <c r="H76" s="155">
        <v>1</v>
      </c>
      <c r="I76" s="155" t="s">
        <v>174</v>
      </c>
      <c r="J76" s="159">
        <v>1</v>
      </c>
      <c r="K76" s="160"/>
      <c r="L76" s="160"/>
      <c r="M76" s="161"/>
      <c r="N76" s="161"/>
      <c r="O76" s="161"/>
      <c r="P76" s="162"/>
    </row>
    <row r="77" spans="1:16" ht="21.95" customHeight="1">
      <c r="A77" s="155">
        <v>15</v>
      </c>
      <c r="B77" s="156"/>
      <c r="C77" s="191" t="s">
        <v>177</v>
      </c>
      <c r="D77" s="158" t="s">
        <v>199</v>
      </c>
      <c r="E77" s="155">
        <f>428*2+347*2+900+900</f>
        <v>3350</v>
      </c>
      <c r="F77" s="155">
        <v>70</v>
      </c>
      <c r="G77" s="155">
        <v>18</v>
      </c>
      <c r="H77" s="155">
        <v>1</v>
      </c>
      <c r="I77" s="155" t="s">
        <v>125</v>
      </c>
      <c r="J77" s="159">
        <f>E77/1000*F77/1000*H77</f>
        <v>0.23449999999999999</v>
      </c>
      <c r="K77" s="160"/>
      <c r="L77" s="160"/>
      <c r="M77" s="161"/>
      <c r="N77" s="161"/>
      <c r="O77" s="161"/>
      <c r="P77" s="162"/>
    </row>
    <row r="78" spans="1:16" ht="21.95" customHeight="1">
      <c r="A78" s="155">
        <v>16</v>
      </c>
      <c r="B78" s="156"/>
      <c r="C78" s="191" t="s">
        <v>177</v>
      </c>
      <c r="D78" s="158" t="s">
        <v>199</v>
      </c>
      <c r="E78" s="155">
        <v>750</v>
      </c>
      <c r="F78" s="155">
        <v>45</v>
      </c>
      <c r="G78" s="155">
        <v>18</v>
      </c>
      <c r="H78" s="155">
        <v>2</v>
      </c>
      <c r="I78" s="155" t="s">
        <v>125</v>
      </c>
      <c r="J78" s="159">
        <f>E78/1000*F78/1000*H78</f>
        <v>6.7500000000000004E-2</v>
      </c>
      <c r="K78" s="160"/>
      <c r="L78" s="160"/>
      <c r="M78" s="161"/>
      <c r="N78" s="161"/>
      <c r="O78" s="161"/>
      <c r="P78" s="162"/>
    </row>
    <row r="79" spans="1:16" ht="21.95" customHeight="1">
      <c r="A79" s="155">
        <v>17</v>
      </c>
      <c r="B79" s="155" t="s">
        <v>193</v>
      </c>
      <c r="C79" s="190" t="s">
        <v>194</v>
      </c>
      <c r="D79" s="190" t="s">
        <v>203</v>
      </c>
      <c r="E79" s="192">
        <v>2540</v>
      </c>
      <c r="F79" s="193">
        <v>600</v>
      </c>
      <c r="G79" s="193"/>
      <c r="H79" s="194">
        <f>E79/1000</f>
        <v>2.54</v>
      </c>
      <c r="I79" s="195" t="s">
        <v>156</v>
      </c>
      <c r="J79" s="159">
        <f>H79</f>
        <v>2.54</v>
      </c>
      <c r="K79" s="160"/>
      <c r="L79" s="160"/>
      <c r="M79" s="161"/>
      <c r="N79" s="161"/>
      <c r="O79" s="161"/>
      <c r="P79" s="196" t="s">
        <v>196</v>
      </c>
    </row>
    <row r="80" spans="1:16" ht="21.95" customHeight="1">
      <c r="A80" s="155">
        <v>18</v>
      </c>
      <c r="B80" s="171" t="str">
        <f>K60&amp;"地柜小计"</f>
        <v>A3-1厨房A面地柜小计</v>
      </c>
      <c r="C80" s="171"/>
      <c r="D80" s="171"/>
      <c r="E80" s="171"/>
      <c r="F80" s="171"/>
      <c r="G80" s="171"/>
      <c r="H80" s="171"/>
      <c r="I80" s="171"/>
      <c r="J80" s="171"/>
      <c r="K80" s="172"/>
      <c r="L80" s="200"/>
      <c r="M80" s="174"/>
      <c r="N80" s="174"/>
      <c r="O80" s="174"/>
      <c r="P80" s="162"/>
    </row>
    <row r="81" spans="1:16" ht="21.95" customHeight="1">
      <c r="A81" s="171" t="str">
        <f>K60&amp;"综合单价"</f>
        <v>A3-1厨房A面综合单价</v>
      </c>
      <c r="B81" s="171"/>
      <c r="C81" s="171"/>
      <c r="D81" s="171"/>
      <c r="E81" s="171"/>
      <c r="F81" s="171"/>
      <c r="G81" s="171"/>
      <c r="H81" s="171"/>
      <c r="I81" s="171"/>
      <c r="J81" s="171"/>
      <c r="K81" s="197"/>
      <c r="L81" s="178"/>
      <c r="M81" s="174"/>
      <c r="N81" s="174"/>
      <c r="O81" s="174"/>
      <c r="P81" s="162"/>
    </row>
    <row r="82" spans="1:16" ht="21.95" customHeight="1">
      <c r="A82" s="179" t="s">
        <v>184</v>
      </c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</row>
    <row r="84" spans="1:16" ht="21.95" customHeight="1">
      <c r="A84" s="136" t="str">
        <f>K85&amp;"报价清单"</f>
        <v>A3-1厨房B面报价清单</v>
      </c>
      <c r="B84" s="136"/>
      <c r="C84" s="136"/>
      <c r="D84" s="137"/>
      <c r="E84" s="136"/>
      <c r="F84" s="136"/>
      <c r="G84" s="136"/>
      <c r="H84" s="136"/>
      <c r="I84" s="136"/>
      <c r="J84" s="136"/>
      <c r="K84" s="138"/>
      <c r="L84" s="138"/>
      <c r="M84" s="136"/>
      <c r="N84" s="136"/>
      <c r="O84" s="136"/>
      <c r="P84" s="136"/>
    </row>
    <row r="85" spans="1:16" ht="21.95" customHeight="1">
      <c r="A85" s="140" t="s">
        <v>157</v>
      </c>
      <c r="B85" s="140"/>
      <c r="C85" s="141"/>
      <c r="D85" s="141"/>
      <c r="E85" s="141"/>
      <c r="F85" s="141"/>
      <c r="G85" s="141"/>
      <c r="H85" s="141"/>
      <c r="I85" s="140" t="s">
        <v>14</v>
      </c>
      <c r="J85" s="185"/>
      <c r="K85" s="143" t="s">
        <v>228</v>
      </c>
      <c r="L85" s="144"/>
      <c r="M85" s="144"/>
      <c r="N85" s="144"/>
      <c r="O85" s="144"/>
      <c r="P85" s="145"/>
    </row>
    <row r="86" spans="1:16" ht="21.95" customHeight="1">
      <c r="A86" s="147" t="s">
        <v>13</v>
      </c>
      <c r="B86" s="147" t="s">
        <v>132</v>
      </c>
      <c r="C86" s="147" t="s">
        <v>159</v>
      </c>
      <c r="D86" s="147"/>
      <c r="E86" s="148" t="s">
        <v>160</v>
      </c>
      <c r="F86" s="149"/>
      <c r="G86" s="150"/>
      <c r="H86" s="147" t="s">
        <v>81</v>
      </c>
      <c r="I86" s="147" t="s">
        <v>79</v>
      </c>
      <c r="J86" s="147" t="s">
        <v>161</v>
      </c>
      <c r="K86" s="147" t="s">
        <v>137</v>
      </c>
      <c r="L86" s="147" t="s">
        <v>48</v>
      </c>
      <c r="M86" s="147" t="s">
        <v>162</v>
      </c>
      <c r="N86" s="147" t="s">
        <v>163</v>
      </c>
      <c r="O86" s="147" t="s">
        <v>164</v>
      </c>
      <c r="P86" s="147" t="s">
        <v>22</v>
      </c>
    </row>
    <row r="87" spans="1:16" ht="21.95" customHeight="1">
      <c r="A87" s="147"/>
      <c r="B87" s="147"/>
      <c r="C87" s="153" t="s">
        <v>165</v>
      </c>
      <c r="D87" s="153" t="s">
        <v>166</v>
      </c>
      <c r="E87" s="153" t="s">
        <v>167</v>
      </c>
      <c r="F87" s="153" t="s">
        <v>168</v>
      </c>
      <c r="G87" s="153" t="s">
        <v>169</v>
      </c>
      <c r="H87" s="147"/>
      <c r="I87" s="147"/>
      <c r="J87" s="147"/>
      <c r="K87" s="147"/>
      <c r="L87" s="147"/>
      <c r="M87" s="147"/>
      <c r="N87" s="147"/>
      <c r="O87" s="147"/>
      <c r="P87" s="147"/>
    </row>
    <row r="88" spans="1:16" ht="21.95" customHeight="1">
      <c r="A88" s="155">
        <v>1</v>
      </c>
      <c r="B88" s="186" t="s">
        <v>170</v>
      </c>
      <c r="C88" s="157" t="s">
        <v>186</v>
      </c>
      <c r="D88" s="158" t="s">
        <v>187</v>
      </c>
      <c r="E88" s="155">
        <v>800</v>
      </c>
      <c r="F88" s="155">
        <v>1539</v>
      </c>
      <c r="G88" s="155">
        <v>350</v>
      </c>
      <c r="H88" s="155">
        <v>1</v>
      </c>
      <c r="I88" s="155" t="s">
        <v>156</v>
      </c>
      <c r="J88" s="159">
        <f>F88/1000</f>
        <v>1.5389999999999999</v>
      </c>
      <c r="K88" s="160"/>
      <c r="L88" s="160"/>
      <c r="M88" s="161"/>
      <c r="N88" s="161"/>
      <c r="O88" s="161"/>
      <c r="P88" s="162"/>
    </row>
    <row r="89" spans="1:16" ht="21.95" customHeight="1">
      <c r="A89" s="155">
        <v>2</v>
      </c>
      <c r="B89" s="187"/>
      <c r="C89" s="163" t="s">
        <v>175</v>
      </c>
      <c r="D89" s="158" t="s">
        <v>199</v>
      </c>
      <c r="E89" s="155">
        <f>369*4</f>
        <v>1476</v>
      </c>
      <c r="F89" s="155">
        <v>50</v>
      </c>
      <c r="G89" s="155">
        <v>18</v>
      </c>
      <c r="H89" s="155">
        <v>1</v>
      </c>
      <c r="I89" s="155" t="s">
        <v>125</v>
      </c>
      <c r="J89" s="159">
        <f>E89/1000*F89/1000*H89</f>
        <v>7.3799999999999991E-2</v>
      </c>
      <c r="K89" s="160"/>
      <c r="L89" s="160"/>
      <c r="M89" s="161"/>
      <c r="N89" s="161"/>
      <c r="O89" s="161"/>
      <c r="P89" s="162"/>
    </row>
    <row r="90" spans="1:16" ht="21.95" customHeight="1">
      <c r="A90" s="155">
        <v>3</v>
      </c>
      <c r="B90" s="156"/>
      <c r="C90" s="191" t="s">
        <v>177</v>
      </c>
      <c r="D90" s="158" t="s">
        <v>199</v>
      </c>
      <c r="E90" s="155">
        <v>800</v>
      </c>
      <c r="F90" s="155">
        <v>45</v>
      </c>
      <c r="G90" s="155">
        <v>18</v>
      </c>
      <c r="H90" s="155">
        <v>1</v>
      </c>
      <c r="I90" s="155" t="s">
        <v>125</v>
      </c>
      <c r="J90" s="159">
        <f t="shared" ref="J90:J91" si="7">E90/1000*F90/1000*H90</f>
        <v>3.5999999999999997E-2</v>
      </c>
      <c r="K90" s="160"/>
      <c r="L90" s="160"/>
      <c r="M90" s="161"/>
      <c r="N90" s="161"/>
      <c r="O90" s="161"/>
      <c r="P90" s="162"/>
    </row>
    <row r="91" spans="1:16" ht="21.95" customHeight="1">
      <c r="A91" s="155">
        <v>4</v>
      </c>
      <c r="B91" s="156"/>
      <c r="C91" s="191" t="s">
        <v>192</v>
      </c>
      <c r="D91" s="158" t="s">
        <v>199</v>
      </c>
      <c r="E91" s="155">
        <v>800</v>
      </c>
      <c r="F91" s="155">
        <v>350</v>
      </c>
      <c r="G91" s="155">
        <v>18</v>
      </c>
      <c r="H91" s="155">
        <v>1</v>
      </c>
      <c r="I91" s="155" t="s">
        <v>125</v>
      </c>
      <c r="J91" s="159">
        <f t="shared" si="7"/>
        <v>0.28000000000000003</v>
      </c>
      <c r="K91" s="160"/>
      <c r="L91" s="160"/>
      <c r="M91" s="161"/>
      <c r="N91" s="161"/>
      <c r="O91" s="161"/>
      <c r="P91" s="162"/>
    </row>
    <row r="92" spans="1:16" ht="21.95" customHeight="1">
      <c r="A92" s="155">
        <v>5</v>
      </c>
      <c r="B92" s="187"/>
      <c r="C92" s="163" t="s">
        <v>179</v>
      </c>
      <c r="D92" s="158" t="s">
        <v>199</v>
      </c>
      <c r="E92" s="155">
        <v>750</v>
      </c>
      <c r="F92" s="155">
        <v>369</v>
      </c>
      <c r="G92" s="155">
        <v>18</v>
      </c>
      <c r="H92" s="155">
        <v>4</v>
      </c>
      <c r="I92" s="155" t="s">
        <v>125</v>
      </c>
      <c r="J92" s="159">
        <f t="shared" ref="J92:J101" si="8">E92/1000*F92/1000*H92</f>
        <v>1.107</v>
      </c>
      <c r="K92" s="160"/>
      <c r="L92" s="160"/>
      <c r="M92" s="161"/>
      <c r="N92" s="161"/>
      <c r="O92" s="161"/>
      <c r="P92" s="162"/>
    </row>
    <row r="93" spans="1:16" ht="21.95" customHeight="1">
      <c r="A93" s="155">
        <v>6</v>
      </c>
      <c r="B93" s="155" t="s">
        <v>180</v>
      </c>
      <c r="C93" s="165" t="s">
        <v>181</v>
      </c>
      <c r="D93" s="188"/>
      <c r="E93" s="189"/>
      <c r="F93" s="167" t="s">
        <v>229</v>
      </c>
      <c r="G93" s="167"/>
      <c r="H93" s="168">
        <v>3</v>
      </c>
      <c r="I93" s="155" t="s">
        <v>183</v>
      </c>
      <c r="J93" s="159">
        <f>H93</f>
        <v>3</v>
      </c>
      <c r="K93" s="160"/>
      <c r="L93" s="160"/>
      <c r="M93" s="161"/>
      <c r="N93" s="161"/>
      <c r="O93" s="161"/>
      <c r="P93" s="169"/>
    </row>
    <row r="94" spans="1:16" ht="21.95" customHeight="1">
      <c r="A94" s="155">
        <v>7</v>
      </c>
      <c r="B94" s="171" t="str">
        <f>K85&amp;"吊柜小计"</f>
        <v>A3-1厨房B面吊柜小计</v>
      </c>
      <c r="C94" s="171"/>
      <c r="D94" s="171"/>
      <c r="E94" s="171"/>
      <c r="F94" s="171"/>
      <c r="G94" s="171"/>
      <c r="H94" s="171"/>
      <c r="I94" s="171"/>
      <c r="J94" s="171"/>
      <c r="K94" s="172"/>
      <c r="L94" s="200"/>
      <c r="M94" s="174"/>
      <c r="N94" s="174"/>
      <c r="O94" s="174"/>
      <c r="P94" s="162"/>
    </row>
    <row r="95" spans="1:16" ht="21.95" customHeight="1">
      <c r="A95" s="155">
        <v>8</v>
      </c>
      <c r="B95" s="156" t="s">
        <v>170</v>
      </c>
      <c r="C95" s="190" t="s">
        <v>200</v>
      </c>
      <c r="D95" s="158" t="s">
        <v>188</v>
      </c>
      <c r="E95" s="155">
        <v>750</v>
      </c>
      <c r="F95" s="155">
        <v>1520</v>
      </c>
      <c r="G95" s="155">
        <v>570</v>
      </c>
      <c r="H95" s="155">
        <v>1</v>
      </c>
      <c r="I95" s="155" t="s">
        <v>156</v>
      </c>
      <c r="J95" s="159">
        <f>F95/1000</f>
        <v>1.52</v>
      </c>
      <c r="K95" s="160"/>
      <c r="L95" s="160"/>
      <c r="M95" s="161"/>
      <c r="N95" s="161"/>
      <c r="O95" s="161"/>
      <c r="P95" s="162"/>
    </row>
    <row r="96" spans="1:16" ht="21.95" customHeight="1">
      <c r="A96" s="155">
        <v>9</v>
      </c>
      <c r="B96" s="156"/>
      <c r="C96" s="191" t="s">
        <v>179</v>
      </c>
      <c r="D96" s="158" t="s">
        <v>199</v>
      </c>
      <c r="E96" s="155">
        <v>720</v>
      </c>
      <c r="F96" s="155">
        <v>200</v>
      </c>
      <c r="G96" s="155">
        <v>18</v>
      </c>
      <c r="H96" s="155">
        <v>1</v>
      </c>
      <c r="I96" s="155" t="s">
        <v>125</v>
      </c>
      <c r="J96" s="159">
        <f t="shared" si="8"/>
        <v>0.14399999999999999</v>
      </c>
      <c r="K96" s="160"/>
      <c r="L96" s="160"/>
      <c r="M96" s="161"/>
      <c r="N96" s="161"/>
      <c r="O96" s="161"/>
      <c r="P96" s="162"/>
    </row>
    <row r="97" spans="1:16" ht="21.95" customHeight="1">
      <c r="A97" s="155">
        <v>10</v>
      </c>
      <c r="B97" s="156"/>
      <c r="C97" s="191" t="s">
        <v>179</v>
      </c>
      <c r="D97" s="158" t="s">
        <v>199</v>
      </c>
      <c r="E97" s="155">
        <v>720</v>
      </c>
      <c r="F97" s="155">
        <v>400</v>
      </c>
      <c r="G97" s="155">
        <v>18</v>
      </c>
      <c r="H97" s="155">
        <v>2</v>
      </c>
      <c r="I97" s="155" t="s">
        <v>125</v>
      </c>
      <c r="J97" s="159">
        <f t="shared" si="8"/>
        <v>0.57599999999999996</v>
      </c>
      <c r="K97" s="160"/>
      <c r="L97" s="160"/>
      <c r="M97" s="161"/>
      <c r="N97" s="161"/>
      <c r="O97" s="161"/>
      <c r="P97" s="162"/>
    </row>
    <row r="98" spans="1:16" ht="21.95" customHeight="1">
      <c r="A98" s="155">
        <v>11</v>
      </c>
      <c r="B98" s="156"/>
      <c r="C98" s="191" t="s">
        <v>179</v>
      </c>
      <c r="D98" s="158" t="s">
        <v>199</v>
      </c>
      <c r="E98" s="155">
        <v>720</v>
      </c>
      <c r="F98" s="155">
        <v>457</v>
      </c>
      <c r="G98" s="155">
        <v>18</v>
      </c>
      <c r="H98" s="155">
        <v>1</v>
      </c>
      <c r="I98" s="155" t="s">
        <v>125</v>
      </c>
      <c r="J98" s="159">
        <f t="shared" si="8"/>
        <v>0.32903999999999994</v>
      </c>
      <c r="K98" s="160"/>
      <c r="L98" s="160"/>
      <c r="M98" s="161"/>
      <c r="N98" s="161"/>
      <c r="O98" s="161"/>
      <c r="P98" s="162"/>
    </row>
    <row r="99" spans="1:16" ht="21.95" customHeight="1">
      <c r="A99" s="155">
        <v>12</v>
      </c>
      <c r="B99" s="156"/>
      <c r="C99" s="191" t="s">
        <v>177</v>
      </c>
      <c r="D99" s="158" t="s">
        <v>199</v>
      </c>
      <c r="E99" s="155">
        <f>200+400+400+457</f>
        <v>1457</v>
      </c>
      <c r="F99" s="155">
        <v>70</v>
      </c>
      <c r="G99" s="155">
        <v>18</v>
      </c>
      <c r="H99" s="155">
        <v>1</v>
      </c>
      <c r="I99" s="155" t="s">
        <v>125</v>
      </c>
      <c r="J99" s="159">
        <f t="shared" si="8"/>
        <v>0.10199000000000001</v>
      </c>
      <c r="K99" s="160"/>
      <c r="L99" s="160"/>
      <c r="M99" s="161"/>
      <c r="N99" s="161"/>
      <c r="O99" s="161"/>
      <c r="P99" s="162"/>
    </row>
    <row r="100" spans="1:16" ht="21.95" customHeight="1">
      <c r="A100" s="155">
        <v>13</v>
      </c>
      <c r="B100" s="156"/>
      <c r="C100" s="191" t="s">
        <v>177</v>
      </c>
      <c r="D100" s="158" t="s">
        <v>199</v>
      </c>
      <c r="E100" s="155">
        <v>750</v>
      </c>
      <c r="F100" s="155">
        <v>45</v>
      </c>
      <c r="G100" s="155">
        <v>18</v>
      </c>
      <c r="H100" s="155">
        <v>1</v>
      </c>
      <c r="I100" s="155" t="s">
        <v>125</v>
      </c>
      <c r="J100" s="159">
        <f t="shared" si="8"/>
        <v>3.3750000000000002E-2</v>
      </c>
      <c r="K100" s="160"/>
      <c r="L100" s="160"/>
      <c r="M100" s="161"/>
      <c r="N100" s="161"/>
      <c r="O100" s="161"/>
      <c r="P100" s="162"/>
    </row>
    <row r="101" spans="1:16" ht="21.95" customHeight="1">
      <c r="A101" s="155">
        <v>14</v>
      </c>
      <c r="B101" s="156"/>
      <c r="C101" s="191" t="s">
        <v>192</v>
      </c>
      <c r="D101" s="158" t="s">
        <v>199</v>
      </c>
      <c r="E101" s="155">
        <v>570</v>
      </c>
      <c r="F101" s="155">
        <v>750</v>
      </c>
      <c r="G101" s="155">
        <v>18</v>
      </c>
      <c r="H101" s="155">
        <v>1</v>
      </c>
      <c r="I101" s="155" t="s">
        <v>125</v>
      </c>
      <c r="J101" s="159">
        <f t="shared" si="8"/>
        <v>0.42749999999999994</v>
      </c>
      <c r="K101" s="160"/>
      <c r="L101" s="160"/>
      <c r="M101" s="161"/>
      <c r="N101" s="161"/>
      <c r="O101" s="161"/>
      <c r="P101" s="162"/>
    </row>
    <row r="102" spans="1:16" ht="21.95" customHeight="1">
      <c r="A102" s="155">
        <v>15</v>
      </c>
      <c r="B102" s="155" t="s">
        <v>193</v>
      </c>
      <c r="C102" s="190" t="s">
        <v>194</v>
      </c>
      <c r="D102" s="190" t="s">
        <v>203</v>
      </c>
      <c r="E102" s="192">
        <v>1540</v>
      </c>
      <c r="F102" s="193">
        <v>600</v>
      </c>
      <c r="G102" s="193"/>
      <c r="H102" s="194">
        <f>E102/1000</f>
        <v>1.54</v>
      </c>
      <c r="I102" s="195" t="s">
        <v>156</v>
      </c>
      <c r="J102" s="159">
        <f>H102</f>
        <v>1.54</v>
      </c>
      <c r="K102" s="160"/>
      <c r="L102" s="160"/>
      <c r="M102" s="161"/>
      <c r="N102" s="161"/>
      <c r="O102" s="161"/>
      <c r="P102" s="196" t="s">
        <v>196</v>
      </c>
    </row>
    <row r="103" spans="1:16" ht="21.95" customHeight="1">
      <c r="A103" s="155">
        <v>16</v>
      </c>
      <c r="B103" s="171" t="str">
        <f>K85&amp;"地柜小计"</f>
        <v>A3-1厨房B面地柜小计</v>
      </c>
      <c r="C103" s="171"/>
      <c r="D103" s="171"/>
      <c r="E103" s="171"/>
      <c r="F103" s="171"/>
      <c r="G103" s="171"/>
      <c r="H103" s="171"/>
      <c r="I103" s="171"/>
      <c r="J103" s="171"/>
      <c r="K103" s="172"/>
      <c r="L103" s="200"/>
      <c r="M103" s="174"/>
      <c r="N103" s="174"/>
      <c r="O103" s="174"/>
      <c r="P103" s="162"/>
    </row>
    <row r="104" spans="1:16" ht="21.95" customHeight="1">
      <c r="A104" s="171" t="str">
        <f>K85&amp;"综合单价"</f>
        <v>A3-1厨房B面综合单价</v>
      </c>
      <c r="B104" s="171"/>
      <c r="C104" s="171"/>
      <c r="D104" s="171"/>
      <c r="E104" s="171"/>
      <c r="F104" s="171"/>
      <c r="G104" s="171"/>
      <c r="H104" s="171"/>
      <c r="I104" s="171"/>
      <c r="J104" s="171"/>
      <c r="K104" s="197"/>
      <c r="L104" s="178"/>
      <c r="M104" s="174"/>
      <c r="N104" s="174"/>
      <c r="O104" s="174"/>
      <c r="P104" s="162"/>
    </row>
  </sheetData>
  <mergeCells count="108">
    <mergeCell ref="P86:P87"/>
    <mergeCell ref="M86:M87"/>
    <mergeCell ref="N3:N4"/>
    <mergeCell ref="N20:N21"/>
    <mergeCell ref="N41:N42"/>
    <mergeCell ref="N61:N62"/>
    <mergeCell ref="N86:N87"/>
    <mergeCell ref="O3:O4"/>
    <mergeCell ref="O20:O21"/>
    <mergeCell ref="O41:O42"/>
    <mergeCell ref="O61:O62"/>
    <mergeCell ref="O86:O87"/>
    <mergeCell ref="J86:J87"/>
    <mergeCell ref="K3:K4"/>
    <mergeCell ref="K20:K21"/>
    <mergeCell ref="K41:K42"/>
    <mergeCell ref="K61:K62"/>
    <mergeCell ref="K86:K87"/>
    <mergeCell ref="L3:L4"/>
    <mergeCell ref="L20:L21"/>
    <mergeCell ref="L41:L42"/>
    <mergeCell ref="L61:L62"/>
    <mergeCell ref="L86:L87"/>
    <mergeCell ref="B86:B87"/>
    <mergeCell ref="B88:B92"/>
    <mergeCell ref="B95:B101"/>
    <mergeCell ref="H3:H4"/>
    <mergeCell ref="H20:H21"/>
    <mergeCell ref="H41:H42"/>
    <mergeCell ref="H61:H62"/>
    <mergeCell ref="H86:H87"/>
    <mergeCell ref="I3:I4"/>
    <mergeCell ref="I20:I21"/>
    <mergeCell ref="I41:I42"/>
    <mergeCell ref="I61:I62"/>
    <mergeCell ref="I86:I87"/>
    <mergeCell ref="A85:B85"/>
    <mergeCell ref="C85:H85"/>
    <mergeCell ref="I85:J85"/>
    <mergeCell ref="C86:D86"/>
    <mergeCell ref="E86:G86"/>
    <mergeCell ref="B94:J94"/>
    <mergeCell ref="B103:J103"/>
    <mergeCell ref="A104:J104"/>
    <mergeCell ref="A3:A4"/>
    <mergeCell ref="A20:A21"/>
    <mergeCell ref="A41:A42"/>
    <mergeCell ref="A61:A62"/>
    <mergeCell ref="A86:A87"/>
    <mergeCell ref="B3:B4"/>
    <mergeCell ref="B5:B12"/>
    <mergeCell ref="B20:B21"/>
    <mergeCell ref="B22:B25"/>
    <mergeCell ref="B28:B32"/>
    <mergeCell ref="B41:B42"/>
    <mergeCell ref="B43:B46"/>
    <mergeCell ref="B49:B52"/>
    <mergeCell ref="B61:B62"/>
    <mergeCell ref="B63:B68"/>
    <mergeCell ref="B71:B78"/>
    <mergeCell ref="A60:B60"/>
    <mergeCell ref="C60:H60"/>
    <mergeCell ref="I60:J60"/>
    <mergeCell ref="C61:D61"/>
    <mergeCell ref="E61:G61"/>
    <mergeCell ref="B70:J70"/>
    <mergeCell ref="B80:J80"/>
    <mergeCell ref="A81:J81"/>
    <mergeCell ref="A84:P84"/>
    <mergeCell ref="J61:J62"/>
    <mergeCell ref="M61:M62"/>
    <mergeCell ref="P61:P62"/>
    <mergeCell ref="A40:B40"/>
    <mergeCell ref="C40:H40"/>
    <mergeCell ref="I40:J40"/>
    <mergeCell ref="C41:D41"/>
    <mergeCell ref="E41:G41"/>
    <mergeCell ref="B48:J48"/>
    <mergeCell ref="B55:J55"/>
    <mergeCell ref="A56:J56"/>
    <mergeCell ref="A59:P59"/>
    <mergeCell ref="J41:J42"/>
    <mergeCell ref="M41:M42"/>
    <mergeCell ref="P41:P42"/>
    <mergeCell ref="A19:B19"/>
    <mergeCell ref="C19:H19"/>
    <mergeCell ref="I19:J19"/>
    <mergeCell ref="C20:D20"/>
    <mergeCell ref="E20:G20"/>
    <mergeCell ref="B27:J27"/>
    <mergeCell ref="B35:J35"/>
    <mergeCell ref="A36:J36"/>
    <mergeCell ref="A39:P39"/>
    <mergeCell ref="J20:J21"/>
    <mergeCell ref="M20:M21"/>
    <mergeCell ref="P20:P21"/>
    <mergeCell ref="A1:P1"/>
    <mergeCell ref="A2:B2"/>
    <mergeCell ref="C2:H2"/>
    <mergeCell ref="I2:J2"/>
    <mergeCell ref="C3:D3"/>
    <mergeCell ref="E3:G3"/>
    <mergeCell ref="B14:J14"/>
    <mergeCell ref="A15:J15"/>
    <mergeCell ref="A18:P18"/>
    <mergeCell ref="J3:J4"/>
    <mergeCell ref="M3:M4"/>
    <mergeCell ref="P3:P4"/>
  </mergeCells>
  <phoneticPr fontId="38" type="noConversion"/>
  <pageMargins left="0.39305555555555599" right="0.39305555555555599" top="0.39305555555555599" bottom="0.39305555555555599" header="0.29861111111111099" footer="0.29861111111111099"/>
  <pageSetup paperSize="9" scale="95" fitToHeight="0" orientation="portrait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tabColor rgb="FF0005FE"/>
    <pageSetUpPr fitToPage="1"/>
  </sheetPr>
  <dimension ref="A1:P105"/>
  <sheetViews>
    <sheetView zoomScale="60" zoomScaleNormal="60" workbookViewId="0">
      <selection activeCell="U14" sqref="U14"/>
    </sheetView>
  </sheetViews>
  <sheetFormatPr defaultColWidth="9" defaultRowHeight="21.95" customHeight="1"/>
  <cols>
    <col min="1" max="1" width="4.125" style="182" customWidth="1"/>
    <col min="2" max="2" width="9.625" style="182" customWidth="1"/>
    <col min="3" max="3" width="13.875" style="182" customWidth="1"/>
    <col min="4" max="4" width="28.125" style="183" customWidth="1"/>
    <col min="5" max="5" width="10.125" style="182" customWidth="1"/>
    <col min="6" max="6" width="7.5" style="182" customWidth="1"/>
    <col min="7" max="8" width="6.125" style="182" customWidth="1"/>
    <col min="9" max="9" width="7.375" style="182" customWidth="1"/>
    <col min="10" max="10" width="7.5" style="182" customWidth="1"/>
    <col min="11" max="12" width="9.375" style="184" customWidth="1"/>
    <col min="13" max="15" width="11.25" style="182" customWidth="1"/>
    <col min="16" max="16" width="15.5" style="182" customWidth="1"/>
    <col min="17" max="16384" width="9" style="182"/>
  </cols>
  <sheetData>
    <row r="1" spans="1:16" s="139" customFormat="1" ht="35.1" customHeight="1">
      <c r="A1" s="136" t="str">
        <f>K2&amp;"报价清单"</f>
        <v>A3玄关柜报价清单</v>
      </c>
      <c r="B1" s="136"/>
      <c r="C1" s="136"/>
      <c r="D1" s="137"/>
      <c r="E1" s="136"/>
      <c r="F1" s="136"/>
      <c r="G1" s="136"/>
      <c r="H1" s="136"/>
      <c r="I1" s="136"/>
      <c r="J1" s="136"/>
      <c r="K1" s="138"/>
      <c r="L1" s="138"/>
      <c r="M1" s="136"/>
      <c r="N1" s="136"/>
      <c r="O1" s="136"/>
      <c r="P1" s="136"/>
    </row>
    <row r="2" spans="1:16" s="146" customFormat="1" ht="21.95" customHeight="1">
      <c r="A2" s="140" t="s">
        <v>157</v>
      </c>
      <c r="B2" s="140"/>
      <c r="C2" s="141"/>
      <c r="D2" s="141"/>
      <c r="E2" s="141"/>
      <c r="F2" s="141"/>
      <c r="G2" s="141"/>
      <c r="H2" s="141"/>
      <c r="I2" s="140" t="s">
        <v>14</v>
      </c>
      <c r="J2" s="185"/>
      <c r="K2" s="143" t="s">
        <v>230</v>
      </c>
      <c r="L2" s="144"/>
      <c r="M2" s="144"/>
      <c r="N2" s="144"/>
      <c r="O2" s="144"/>
      <c r="P2" s="145"/>
    </row>
    <row r="3" spans="1:16" s="152" customFormat="1" ht="21.95" customHeight="1">
      <c r="A3" s="147" t="s">
        <v>13</v>
      </c>
      <c r="B3" s="147" t="s">
        <v>132</v>
      </c>
      <c r="C3" s="147" t="s">
        <v>159</v>
      </c>
      <c r="D3" s="147"/>
      <c r="E3" s="148" t="s">
        <v>160</v>
      </c>
      <c r="F3" s="149"/>
      <c r="G3" s="150"/>
      <c r="H3" s="147" t="s">
        <v>81</v>
      </c>
      <c r="I3" s="147" t="s">
        <v>79</v>
      </c>
      <c r="J3" s="147" t="s">
        <v>161</v>
      </c>
      <c r="K3" s="147" t="s">
        <v>137</v>
      </c>
      <c r="L3" s="147" t="s">
        <v>48</v>
      </c>
      <c r="M3" s="147" t="s">
        <v>162</v>
      </c>
      <c r="N3" s="147" t="s">
        <v>163</v>
      </c>
      <c r="O3" s="147" t="s">
        <v>164</v>
      </c>
      <c r="P3" s="147" t="s">
        <v>22</v>
      </c>
    </row>
    <row r="4" spans="1:16" s="154" customFormat="1" ht="21.95" customHeight="1">
      <c r="A4" s="147"/>
      <c r="B4" s="147"/>
      <c r="C4" s="153" t="s">
        <v>165</v>
      </c>
      <c r="D4" s="153" t="s">
        <v>166</v>
      </c>
      <c r="E4" s="153" t="s">
        <v>167</v>
      </c>
      <c r="F4" s="153" t="s">
        <v>168</v>
      </c>
      <c r="G4" s="153" t="s">
        <v>169</v>
      </c>
      <c r="H4" s="147"/>
      <c r="I4" s="147"/>
      <c r="J4" s="147"/>
      <c r="K4" s="147"/>
      <c r="L4" s="147"/>
      <c r="M4" s="147"/>
      <c r="N4" s="147"/>
      <c r="O4" s="147"/>
      <c r="P4" s="147"/>
    </row>
    <row r="5" spans="1:16" s="154" customFormat="1" ht="21.95" customHeight="1">
      <c r="A5" s="155">
        <f t="shared" ref="A5:A14" si="0">ROW()-4</f>
        <v>1</v>
      </c>
      <c r="B5" s="156" t="s">
        <v>170</v>
      </c>
      <c r="C5" s="157" t="s">
        <v>170</v>
      </c>
      <c r="D5" s="158" t="s">
        <v>171</v>
      </c>
      <c r="E5" s="155">
        <v>2400</v>
      </c>
      <c r="F5" s="155">
        <v>2000</v>
      </c>
      <c r="G5" s="155" t="s">
        <v>172</v>
      </c>
      <c r="H5" s="155">
        <v>1</v>
      </c>
      <c r="I5" s="155" t="s">
        <v>125</v>
      </c>
      <c r="J5" s="159">
        <f>E5*F5*H5/1000000</f>
        <v>4.8</v>
      </c>
      <c r="K5" s="160"/>
      <c r="L5" s="160"/>
      <c r="M5" s="161"/>
      <c r="N5" s="161"/>
      <c r="O5" s="161"/>
      <c r="P5" s="162"/>
    </row>
    <row r="6" spans="1:16" s="154" customFormat="1" ht="21.95" customHeight="1">
      <c r="A6" s="155">
        <f t="shared" si="0"/>
        <v>2</v>
      </c>
      <c r="B6" s="156"/>
      <c r="C6" s="157" t="s">
        <v>173</v>
      </c>
      <c r="D6" s="158"/>
      <c r="E6" s="155"/>
      <c r="F6" s="155"/>
      <c r="G6" s="155"/>
      <c r="H6" s="155">
        <v>5</v>
      </c>
      <c r="I6" s="155" t="s">
        <v>174</v>
      </c>
      <c r="J6" s="159">
        <f>H6</f>
        <v>5</v>
      </c>
      <c r="K6" s="160"/>
      <c r="L6" s="160"/>
      <c r="M6" s="161"/>
      <c r="N6" s="161"/>
      <c r="O6" s="161"/>
      <c r="P6" s="162"/>
    </row>
    <row r="7" spans="1:16" s="154" customFormat="1" ht="21.95" customHeight="1">
      <c r="A7" s="155">
        <f t="shared" si="0"/>
        <v>3</v>
      </c>
      <c r="B7" s="156"/>
      <c r="C7" s="163" t="s">
        <v>175</v>
      </c>
      <c r="D7" s="158" t="s">
        <v>176</v>
      </c>
      <c r="E7" s="155">
        <v>1910</v>
      </c>
      <c r="F7" s="155">
        <v>45</v>
      </c>
      <c r="G7" s="155">
        <v>18</v>
      </c>
      <c r="H7" s="155">
        <v>1</v>
      </c>
      <c r="I7" s="155" t="s">
        <v>125</v>
      </c>
      <c r="J7" s="159">
        <f t="shared" ref="J7:J12" si="1">E7/1000*F7/1000*H7</f>
        <v>8.5949999999999999E-2</v>
      </c>
      <c r="K7" s="160"/>
      <c r="L7" s="160"/>
      <c r="M7" s="161"/>
      <c r="N7" s="161"/>
      <c r="O7" s="161"/>
      <c r="P7" s="162"/>
    </row>
    <row r="8" spans="1:16" s="154" customFormat="1" ht="21.95" customHeight="1">
      <c r="A8" s="155">
        <f t="shared" si="0"/>
        <v>4</v>
      </c>
      <c r="B8" s="156"/>
      <c r="C8" s="163" t="s">
        <v>177</v>
      </c>
      <c r="D8" s="158" t="s">
        <v>176</v>
      </c>
      <c r="E8" s="155">
        <v>2400</v>
      </c>
      <c r="F8" s="155">
        <v>45</v>
      </c>
      <c r="G8" s="155">
        <v>18</v>
      </c>
      <c r="H8" s="155">
        <v>2</v>
      </c>
      <c r="I8" s="155" t="s">
        <v>125</v>
      </c>
      <c r="J8" s="159">
        <f t="shared" si="1"/>
        <v>0.216</v>
      </c>
      <c r="K8" s="160"/>
      <c r="L8" s="160"/>
      <c r="M8" s="161"/>
      <c r="N8" s="161"/>
      <c r="O8" s="161"/>
      <c r="P8" s="162"/>
    </row>
    <row r="9" spans="1:16" s="154" customFormat="1" ht="21.95" customHeight="1">
      <c r="A9" s="155">
        <f t="shared" si="0"/>
        <v>5</v>
      </c>
      <c r="B9" s="156"/>
      <c r="C9" s="163" t="s">
        <v>177</v>
      </c>
      <c r="D9" s="158" t="s">
        <v>176</v>
      </c>
      <c r="E9" s="155">
        <f>382*5</f>
        <v>1910</v>
      </c>
      <c r="F9" s="155">
        <v>75</v>
      </c>
      <c r="G9" s="155">
        <v>18</v>
      </c>
      <c r="H9" s="155">
        <v>1</v>
      </c>
      <c r="I9" s="155" t="s">
        <v>125</v>
      </c>
      <c r="J9" s="159">
        <f t="shared" si="1"/>
        <v>0.14324999999999999</v>
      </c>
      <c r="K9" s="160"/>
      <c r="L9" s="160"/>
      <c r="M9" s="161"/>
      <c r="N9" s="161"/>
      <c r="O9" s="161"/>
      <c r="P9" s="162"/>
    </row>
    <row r="10" spans="1:16" s="154" customFormat="1" ht="21.95" customHeight="1">
      <c r="A10" s="155">
        <f t="shared" si="0"/>
        <v>6</v>
      </c>
      <c r="B10" s="156"/>
      <c r="C10" s="163" t="s">
        <v>178</v>
      </c>
      <c r="D10" s="158" t="s">
        <v>176</v>
      </c>
      <c r="E10" s="155">
        <v>180</v>
      </c>
      <c r="F10" s="155">
        <v>382</v>
      </c>
      <c r="G10" s="155">
        <v>18</v>
      </c>
      <c r="H10" s="155">
        <v>5</v>
      </c>
      <c r="I10" s="155" t="s">
        <v>125</v>
      </c>
      <c r="J10" s="159">
        <f t="shared" si="1"/>
        <v>0.34379999999999994</v>
      </c>
      <c r="K10" s="160"/>
      <c r="L10" s="160"/>
      <c r="M10" s="161"/>
      <c r="N10" s="161"/>
      <c r="O10" s="161"/>
      <c r="P10" s="162"/>
    </row>
    <row r="11" spans="1:16" s="154" customFormat="1" ht="21.95" customHeight="1">
      <c r="A11" s="155">
        <f t="shared" si="0"/>
        <v>7</v>
      </c>
      <c r="B11" s="156"/>
      <c r="C11" s="163" t="s">
        <v>179</v>
      </c>
      <c r="D11" s="158" t="s">
        <v>176</v>
      </c>
      <c r="E11" s="155">
        <v>855</v>
      </c>
      <c r="F11" s="155">
        <v>382</v>
      </c>
      <c r="G11" s="155">
        <v>18</v>
      </c>
      <c r="H11" s="155">
        <v>5</v>
      </c>
      <c r="I11" s="155" t="s">
        <v>125</v>
      </c>
      <c r="J11" s="159">
        <f t="shared" si="1"/>
        <v>1.6330500000000001</v>
      </c>
      <c r="K11" s="160"/>
      <c r="L11" s="160"/>
      <c r="M11" s="161"/>
      <c r="N11" s="161"/>
      <c r="O11" s="161"/>
      <c r="P11" s="162"/>
    </row>
    <row r="12" spans="1:16" s="154" customFormat="1" ht="21.95" customHeight="1">
      <c r="A12" s="155">
        <f t="shared" si="0"/>
        <v>8</v>
      </c>
      <c r="B12" s="156"/>
      <c r="C12" s="163" t="s">
        <v>179</v>
      </c>
      <c r="D12" s="158" t="s">
        <v>176</v>
      </c>
      <c r="E12" s="155">
        <v>667</v>
      </c>
      <c r="F12" s="155">
        <v>382</v>
      </c>
      <c r="G12" s="155">
        <f>G11</f>
        <v>18</v>
      </c>
      <c r="H12" s="155">
        <v>5</v>
      </c>
      <c r="I12" s="155" t="s">
        <v>125</v>
      </c>
      <c r="J12" s="159">
        <f t="shared" si="1"/>
        <v>1.27397</v>
      </c>
      <c r="K12" s="160"/>
      <c r="L12" s="160"/>
      <c r="M12" s="161"/>
      <c r="N12" s="161"/>
      <c r="O12" s="161"/>
      <c r="P12" s="162"/>
    </row>
    <row r="13" spans="1:16" s="170" customFormat="1" ht="21.95" customHeight="1">
      <c r="A13" s="155">
        <f t="shared" si="0"/>
        <v>9</v>
      </c>
      <c r="B13" s="164" t="s">
        <v>180</v>
      </c>
      <c r="C13" s="165" t="s">
        <v>181</v>
      </c>
      <c r="D13" s="166"/>
      <c r="E13" s="167"/>
      <c r="F13" s="199" t="s">
        <v>222</v>
      </c>
      <c r="G13" s="167"/>
      <c r="H13" s="168">
        <v>6</v>
      </c>
      <c r="I13" s="155" t="s">
        <v>183</v>
      </c>
      <c r="J13" s="159">
        <f>H13</f>
        <v>6</v>
      </c>
      <c r="K13" s="160"/>
      <c r="L13" s="160"/>
      <c r="M13" s="161"/>
      <c r="N13" s="161"/>
      <c r="O13" s="161"/>
      <c r="P13" s="169"/>
    </row>
    <row r="14" spans="1:16" s="152" customFormat="1" ht="21.95" customHeight="1">
      <c r="A14" s="155">
        <f t="shared" si="0"/>
        <v>10</v>
      </c>
      <c r="B14" s="171" t="str">
        <f>K2&amp;"小计"</f>
        <v>A3玄关柜小计</v>
      </c>
      <c r="C14" s="171"/>
      <c r="D14" s="171"/>
      <c r="E14" s="171"/>
      <c r="F14" s="171"/>
      <c r="G14" s="171"/>
      <c r="H14" s="171"/>
      <c r="I14" s="171"/>
      <c r="J14" s="171"/>
      <c r="K14" s="172"/>
      <c r="L14" s="200"/>
      <c r="M14" s="174"/>
      <c r="N14" s="174"/>
      <c r="O14" s="174"/>
      <c r="P14" s="162"/>
    </row>
    <row r="15" spans="1:16" s="152" customFormat="1" ht="21.95" customHeight="1">
      <c r="A15" s="171" t="str">
        <f>K2&amp;"综合单价"</f>
        <v>A3玄关柜综合单价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97"/>
      <c r="L15" s="178"/>
      <c r="M15" s="174"/>
      <c r="N15" s="174"/>
      <c r="O15" s="174"/>
      <c r="P15" s="162"/>
    </row>
    <row r="16" spans="1:16" s="181" customFormat="1" ht="21.95" customHeight="1">
      <c r="A16" s="179" t="s">
        <v>184</v>
      </c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</row>
    <row r="18" spans="1:16" s="139" customFormat="1" ht="35.1" customHeight="1">
      <c r="A18" s="136" t="str">
        <f>K19&amp;"报价清单"</f>
        <v>A3主卫报价清单</v>
      </c>
      <c r="B18" s="136"/>
      <c r="C18" s="136"/>
      <c r="D18" s="137"/>
      <c r="E18" s="136"/>
      <c r="F18" s="136"/>
      <c r="G18" s="136"/>
      <c r="H18" s="136"/>
      <c r="I18" s="136"/>
      <c r="J18" s="136"/>
      <c r="K18" s="138"/>
      <c r="L18" s="138"/>
      <c r="M18" s="136"/>
      <c r="N18" s="136"/>
      <c r="O18" s="136"/>
      <c r="P18" s="136"/>
    </row>
    <row r="19" spans="1:16" s="146" customFormat="1" ht="21.95" customHeight="1">
      <c r="A19" s="140" t="s">
        <v>157</v>
      </c>
      <c r="B19" s="140"/>
      <c r="C19" s="141"/>
      <c r="D19" s="141"/>
      <c r="E19" s="141"/>
      <c r="F19" s="141"/>
      <c r="G19" s="141"/>
      <c r="H19" s="141"/>
      <c r="I19" s="140" t="s">
        <v>14</v>
      </c>
      <c r="J19" s="185"/>
      <c r="K19" s="143" t="s">
        <v>231</v>
      </c>
      <c r="L19" s="144"/>
      <c r="M19" s="144"/>
      <c r="N19" s="144"/>
      <c r="O19" s="144"/>
      <c r="P19" s="145"/>
    </row>
    <row r="20" spans="1:16" s="152" customFormat="1" ht="21.95" customHeight="1">
      <c r="A20" s="147" t="s">
        <v>13</v>
      </c>
      <c r="B20" s="147" t="s">
        <v>132</v>
      </c>
      <c r="C20" s="147" t="s">
        <v>159</v>
      </c>
      <c r="D20" s="147"/>
      <c r="E20" s="148" t="s">
        <v>160</v>
      </c>
      <c r="F20" s="149"/>
      <c r="G20" s="150"/>
      <c r="H20" s="147" t="s">
        <v>81</v>
      </c>
      <c r="I20" s="147" t="s">
        <v>79</v>
      </c>
      <c r="J20" s="147" t="s">
        <v>161</v>
      </c>
      <c r="K20" s="147" t="s">
        <v>137</v>
      </c>
      <c r="L20" s="147" t="s">
        <v>48</v>
      </c>
      <c r="M20" s="147" t="s">
        <v>162</v>
      </c>
      <c r="N20" s="147" t="s">
        <v>163</v>
      </c>
      <c r="O20" s="147" t="s">
        <v>164</v>
      </c>
      <c r="P20" s="147" t="s">
        <v>22</v>
      </c>
    </row>
    <row r="21" spans="1:16" s="154" customFormat="1" ht="21.95" customHeight="1">
      <c r="A21" s="147"/>
      <c r="B21" s="147"/>
      <c r="C21" s="153" t="s">
        <v>165</v>
      </c>
      <c r="D21" s="153" t="s">
        <v>166</v>
      </c>
      <c r="E21" s="153" t="s">
        <v>167</v>
      </c>
      <c r="F21" s="153" t="s">
        <v>168</v>
      </c>
      <c r="G21" s="153" t="s">
        <v>169</v>
      </c>
      <c r="H21" s="147"/>
      <c r="I21" s="147"/>
      <c r="J21" s="147"/>
      <c r="K21" s="147"/>
      <c r="L21" s="147"/>
      <c r="M21" s="147"/>
      <c r="N21" s="147"/>
      <c r="O21" s="147"/>
      <c r="P21" s="147"/>
    </row>
    <row r="22" spans="1:16" s="154" customFormat="1" ht="21.95" customHeight="1">
      <c r="A22" s="155">
        <v>1</v>
      </c>
      <c r="B22" s="186" t="s">
        <v>170</v>
      </c>
      <c r="C22" s="157" t="s">
        <v>186</v>
      </c>
      <c r="D22" s="158" t="s">
        <v>187</v>
      </c>
      <c r="E22" s="155">
        <v>900</v>
      </c>
      <c r="F22" s="155">
        <v>800</v>
      </c>
      <c r="G22" s="155">
        <v>150</v>
      </c>
      <c r="H22" s="155">
        <v>1</v>
      </c>
      <c r="I22" s="155" t="s">
        <v>125</v>
      </c>
      <c r="J22" s="159">
        <f>E22/1000*F22/1000</f>
        <v>0.72</v>
      </c>
      <c r="K22" s="160"/>
      <c r="L22" s="160"/>
      <c r="M22" s="161"/>
      <c r="N22" s="161"/>
      <c r="O22" s="161"/>
      <c r="P22" s="162"/>
    </row>
    <row r="23" spans="1:16" s="154" customFormat="1" ht="21.95" customHeight="1">
      <c r="A23" s="155">
        <v>2</v>
      </c>
      <c r="B23" s="187"/>
      <c r="C23" s="163" t="s">
        <v>175</v>
      </c>
      <c r="D23" s="158" t="s">
        <v>188</v>
      </c>
      <c r="E23" s="155">
        <v>864</v>
      </c>
      <c r="F23" s="155">
        <v>50</v>
      </c>
      <c r="G23" s="155">
        <v>18</v>
      </c>
      <c r="H23" s="155">
        <v>1</v>
      </c>
      <c r="I23" s="155" t="s">
        <v>125</v>
      </c>
      <c r="J23" s="159">
        <f t="shared" ref="J23:J25" si="2">E23/1000*F23/1000*H23</f>
        <v>4.3200000000000002E-2</v>
      </c>
      <c r="K23" s="160"/>
      <c r="L23" s="160"/>
      <c r="M23" s="161"/>
      <c r="N23" s="161"/>
      <c r="O23" s="161"/>
      <c r="P23" s="162"/>
    </row>
    <row r="24" spans="1:16" s="154" customFormat="1" ht="21.95" customHeight="1">
      <c r="A24" s="155">
        <v>3</v>
      </c>
      <c r="B24" s="187"/>
      <c r="C24" s="163" t="s">
        <v>179</v>
      </c>
      <c r="D24" s="158" t="s">
        <v>189</v>
      </c>
      <c r="E24" s="155">
        <v>732</v>
      </c>
      <c r="F24" s="155">
        <v>200</v>
      </c>
      <c r="G24" s="155">
        <v>18</v>
      </c>
      <c r="H24" s="155">
        <v>1</v>
      </c>
      <c r="I24" s="155" t="s">
        <v>125</v>
      </c>
      <c r="J24" s="159">
        <f t="shared" si="2"/>
        <v>0.1464</v>
      </c>
      <c r="K24" s="160"/>
      <c r="L24" s="160"/>
      <c r="M24" s="161"/>
      <c r="N24" s="161"/>
      <c r="O24" s="161"/>
      <c r="P24" s="162"/>
    </row>
    <row r="25" spans="1:16" s="154" customFormat="1" ht="21.95" customHeight="1">
      <c r="A25" s="155">
        <v>4</v>
      </c>
      <c r="B25" s="187"/>
      <c r="C25" s="163" t="s">
        <v>179</v>
      </c>
      <c r="D25" s="158" t="s">
        <v>189</v>
      </c>
      <c r="E25" s="155">
        <v>732</v>
      </c>
      <c r="F25" s="155">
        <v>600</v>
      </c>
      <c r="G25" s="155">
        <f>G24</f>
        <v>18</v>
      </c>
      <c r="H25" s="155">
        <v>1</v>
      </c>
      <c r="I25" s="155" t="s">
        <v>125</v>
      </c>
      <c r="J25" s="159">
        <f t="shared" si="2"/>
        <v>0.43919999999999998</v>
      </c>
      <c r="K25" s="160"/>
      <c r="L25" s="160"/>
      <c r="M25" s="161"/>
      <c r="N25" s="161"/>
      <c r="O25" s="161"/>
      <c r="P25" s="162"/>
    </row>
    <row r="26" spans="1:16" s="139" customFormat="1" ht="21.95" customHeight="1">
      <c r="A26" s="155">
        <v>5</v>
      </c>
      <c r="B26" s="155" t="s">
        <v>180</v>
      </c>
      <c r="C26" s="165" t="s">
        <v>181</v>
      </c>
      <c r="D26" s="188"/>
      <c r="E26" s="189"/>
      <c r="F26" s="167" t="s">
        <v>190</v>
      </c>
      <c r="G26" s="167"/>
      <c r="H26" s="168">
        <v>2</v>
      </c>
      <c r="I26" s="155" t="s">
        <v>183</v>
      </c>
      <c r="J26" s="159">
        <f>H26</f>
        <v>2</v>
      </c>
      <c r="K26" s="160"/>
      <c r="L26" s="160"/>
      <c r="M26" s="161"/>
      <c r="N26" s="161"/>
      <c r="O26" s="161"/>
      <c r="P26" s="169"/>
    </row>
    <row r="27" spans="1:16" s="152" customFormat="1" ht="21.95" customHeight="1">
      <c r="A27" s="155">
        <v>6</v>
      </c>
      <c r="B27" s="171" t="str">
        <f>K19&amp;"镜柜小计"</f>
        <v>A3主卫镜柜小计</v>
      </c>
      <c r="C27" s="171"/>
      <c r="D27" s="171"/>
      <c r="E27" s="171"/>
      <c r="F27" s="171"/>
      <c r="G27" s="171"/>
      <c r="H27" s="171"/>
      <c r="I27" s="171"/>
      <c r="J27" s="171"/>
      <c r="K27" s="172"/>
      <c r="L27" s="200"/>
      <c r="M27" s="174"/>
      <c r="N27" s="174"/>
      <c r="O27" s="174"/>
      <c r="P27" s="162"/>
    </row>
    <row r="28" spans="1:16" s="154" customFormat="1" ht="21.95" customHeight="1">
      <c r="A28" s="155">
        <v>7</v>
      </c>
      <c r="B28" s="156" t="s">
        <v>170</v>
      </c>
      <c r="C28" s="190" t="s">
        <v>191</v>
      </c>
      <c r="D28" s="158" t="s">
        <v>188</v>
      </c>
      <c r="E28" s="155">
        <v>530</v>
      </c>
      <c r="F28" s="155">
        <v>796</v>
      </c>
      <c r="G28" s="155">
        <v>600</v>
      </c>
      <c r="H28" s="155">
        <v>1</v>
      </c>
      <c r="I28" s="155" t="s">
        <v>156</v>
      </c>
      <c r="J28" s="159">
        <f>F28/1000</f>
        <v>0.79600000000000004</v>
      </c>
      <c r="K28" s="160"/>
      <c r="L28" s="160"/>
      <c r="M28" s="161"/>
      <c r="N28" s="161"/>
      <c r="O28" s="161"/>
      <c r="P28" s="162"/>
    </row>
    <row r="29" spans="1:16" s="154" customFormat="1" ht="21.95" customHeight="1">
      <c r="A29" s="155">
        <v>8</v>
      </c>
      <c r="B29" s="156"/>
      <c r="C29" s="191" t="s">
        <v>179</v>
      </c>
      <c r="D29" s="158" t="s">
        <v>176</v>
      </c>
      <c r="E29" s="155">
        <v>475</v>
      </c>
      <c r="F29" s="155">
        <v>380</v>
      </c>
      <c r="G29" s="155">
        <v>18</v>
      </c>
      <c r="H29" s="155">
        <v>2</v>
      </c>
      <c r="I29" s="155" t="s">
        <v>125</v>
      </c>
      <c r="J29" s="159">
        <f t="shared" ref="J29:J32" si="3">E29/1000*F29/1000*H29</f>
        <v>0.36099999999999999</v>
      </c>
      <c r="K29" s="160"/>
      <c r="L29" s="160"/>
      <c r="M29" s="161"/>
      <c r="N29" s="161"/>
      <c r="O29" s="161"/>
      <c r="P29" s="162"/>
    </row>
    <row r="30" spans="1:16" s="154" customFormat="1" ht="21.95" customHeight="1">
      <c r="A30" s="155">
        <v>9</v>
      </c>
      <c r="B30" s="156"/>
      <c r="C30" s="191" t="s">
        <v>192</v>
      </c>
      <c r="D30" s="158" t="s">
        <v>176</v>
      </c>
      <c r="E30" s="155">
        <v>530</v>
      </c>
      <c r="F30" s="155">
        <v>600</v>
      </c>
      <c r="G30" s="155">
        <v>18</v>
      </c>
      <c r="H30" s="155">
        <v>1</v>
      </c>
      <c r="I30" s="155" t="s">
        <v>125</v>
      </c>
      <c r="J30" s="159">
        <f t="shared" si="3"/>
        <v>0.318</v>
      </c>
      <c r="K30" s="160"/>
      <c r="L30" s="160"/>
      <c r="M30" s="161"/>
      <c r="N30" s="161"/>
      <c r="O30" s="161"/>
      <c r="P30" s="162"/>
    </row>
    <row r="31" spans="1:16" s="154" customFormat="1" ht="21.95" customHeight="1">
      <c r="A31" s="155">
        <v>10</v>
      </c>
      <c r="B31" s="156"/>
      <c r="C31" s="191" t="s">
        <v>177</v>
      </c>
      <c r="D31" s="158" t="s">
        <v>176</v>
      </c>
      <c r="E31" s="155">
        <v>760</v>
      </c>
      <c r="F31" s="155">
        <v>90</v>
      </c>
      <c r="G31" s="155">
        <v>18</v>
      </c>
      <c r="H31" s="155">
        <v>1</v>
      </c>
      <c r="I31" s="155" t="s">
        <v>125</v>
      </c>
      <c r="J31" s="159">
        <f t="shared" si="3"/>
        <v>6.8400000000000002E-2</v>
      </c>
      <c r="K31" s="160"/>
      <c r="L31" s="160"/>
      <c r="M31" s="161"/>
      <c r="N31" s="161"/>
      <c r="O31" s="161"/>
      <c r="P31" s="162"/>
    </row>
    <row r="32" spans="1:16" s="154" customFormat="1" ht="21.95" customHeight="1">
      <c r="A32" s="155">
        <v>11</v>
      </c>
      <c r="B32" s="156"/>
      <c r="C32" s="191" t="s">
        <v>177</v>
      </c>
      <c r="D32" s="158" t="s">
        <v>176</v>
      </c>
      <c r="E32" s="155">
        <v>530</v>
      </c>
      <c r="F32" s="155">
        <v>18</v>
      </c>
      <c r="G32" s="155">
        <v>18</v>
      </c>
      <c r="H32" s="155">
        <v>1</v>
      </c>
      <c r="I32" s="155" t="s">
        <v>125</v>
      </c>
      <c r="J32" s="159">
        <f t="shared" si="3"/>
        <v>9.5400000000000016E-3</v>
      </c>
      <c r="K32" s="160"/>
      <c r="L32" s="160"/>
      <c r="M32" s="161"/>
      <c r="N32" s="161"/>
      <c r="O32" s="161"/>
      <c r="P32" s="162"/>
    </row>
    <row r="33" spans="1:16" s="139" customFormat="1" ht="21.95" customHeight="1">
      <c r="A33" s="155">
        <v>12</v>
      </c>
      <c r="B33" s="155" t="s">
        <v>180</v>
      </c>
      <c r="C33" s="165" t="s">
        <v>181</v>
      </c>
      <c r="D33" s="188"/>
      <c r="E33" s="189"/>
      <c r="F33" s="167">
        <v>760</v>
      </c>
      <c r="G33" s="167"/>
      <c r="H33" s="168">
        <v>1</v>
      </c>
      <c r="I33" s="155" t="s">
        <v>183</v>
      </c>
      <c r="J33" s="159">
        <f>H33</f>
        <v>1</v>
      </c>
      <c r="K33" s="160"/>
      <c r="L33" s="160"/>
      <c r="M33" s="161"/>
      <c r="N33" s="161"/>
      <c r="O33" s="161"/>
      <c r="P33" s="169"/>
    </row>
    <row r="34" spans="1:16" s="154" customFormat="1" ht="21.95" customHeight="1">
      <c r="A34" s="155">
        <v>13</v>
      </c>
      <c r="B34" s="155" t="s">
        <v>193</v>
      </c>
      <c r="C34" s="190" t="s">
        <v>194</v>
      </c>
      <c r="D34" s="190" t="s">
        <v>195</v>
      </c>
      <c r="E34" s="192">
        <v>800</v>
      </c>
      <c r="F34" s="193">
        <v>600</v>
      </c>
      <c r="G34" s="193"/>
      <c r="H34" s="194">
        <v>0.8</v>
      </c>
      <c r="I34" s="195" t="s">
        <v>156</v>
      </c>
      <c r="J34" s="159">
        <f>H34</f>
        <v>0.8</v>
      </c>
      <c r="K34" s="160"/>
      <c r="L34" s="160"/>
      <c r="M34" s="161"/>
      <c r="N34" s="161"/>
      <c r="O34" s="161"/>
      <c r="P34" s="196" t="s">
        <v>196</v>
      </c>
    </row>
    <row r="35" spans="1:16" s="152" customFormat="1" ht="21.95" customHeight="1">
      <c r="A35" s="155">
        <v>14</v>
      </c>
      <c r="B35" s="171" t="str">
        <f>K19&amp;"地柜小计"</f>
        <v>A3主卫地柜小计</v>
      </c>
      <c r="C35" s="171"/>
      <c r="D35" s="171"/>
      <c r="E35" s="171"/>
      <c r="F35" s="171"/>
      <c r="G35" s="171"/>
      <c r="H35" s="171"/>
      <c r="I35" s="171"/>
      <c r="J35" s="171"/>
      <c r="K35" s="172"/>
      <c r="L35" s="200"/>
      <c r="M35" s="174"/>
      <c r="N35" s="174"/>
      <c r="O35" s="174"/>
      <c r="P35" s="162"/>
    </row>
    <row r="36" spans="1:16" s="152" customFormat="1" ht="21.95" customHeight="1">
      <c r="A36" s="171" t="str">
        <f>K19&amp;"综合单价"</f>
        <v>A3主卫综合单价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97"/>
      <c r="L36" s="178"/>
      <c r="M36" s="174"/>
      <c r="N36" s="174"/>
      <c r="O36" s="174"/>
      <c r="P36" s="162"/>
    </row>
    <row r="37" spans="1:16" s="181" customFormat="1" ht="21.95" customHeight="1">
      <c r="A37" s="179" t="s">
        <v>184</v>
      </c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</row>
    <row r="39" spans="1:16" ht="21.95" customHeight="1">
      <c r="A39" s="136" t="str">
        <f>K40&amp;"报价清单"</f>
        <v>A3公卫报价清单</v>
      </c>
      <c r="B39" s="136"/>
      <c r="C39" s="136"/>
      <c r="D39" s="137"/>
      <c r="E39" s="136"/>
      <c r="F39" s="136"/>
      <c r="G39" s="136"/>
      <c r="H39" s="136"/>
      <c r="I39" s="136"/>
      <c r="J39" s="136"/>
      <c r="K39" s="138"/>
      <c r="L39" s="138"/>
      <c r="M39" s="136"/>
      <c r="N39" s="136"/>
      <c r="O39" s="136"/>
      <c r="P39" s="136"/>
    </row>
    <row r="40" spans="1:16" ht="21.95" customHeight="1">
      <c r="A40" s="140" t="s">
        <v>157</v>
      </c>
      <c r="B40" s="140"/>
      <c r="C40" s="141"/>
      <c r="D40" s="141"/>
      <c r="E40" s="141"/>
      <c r="F40" s="141"/>
      <c r="G40" s="141"/>
      <c r="H40" s="141"/>
      <c r="I40" s="140" t="s">
        <v>14</v>
      </c>
      <c r="J40" s="185"/>
      <c r="K40" s="143" t="s">
        <v>232</v>
      </c>
      <c r="L40" s="144"/>
      <c r="M40" s="144"/>
      <c r="N40" s="144"/>
      <c r="O40" s="144"/>
      <c r="P40" s="145"/>
    </row>
    <row r="41" spans="1:16" ht="21.95" customHeight="1">
      <c r="A41" s="147" t="s">
        <v>13</v>
      </c>
      <c r="B41" s="147" t="s">
        <v>132</v>
      </c>
      <c r="C41" s="147" t="s">
        <v>159</v>
      </c>
      <c r="D41" s="147"/>
      <c r="E41" s="148" t="s">
        <v>160</v>
      </c>
      <c r="F41" s="149"/>
      <c r="G41" s="150"/>
      <c r="H41" s="147" t="s">
        <v>81</v>
      </c>
      <c r="I41" s="147" t="s">
        <v>79</v>
      </c>
      <c r="J41" s="147" t="s">
        <v>161</v>
      </c>
      <c r="K41" s="147" t="s">
        <v>137</v>
      </c>
      <c r="L41" s="147" t="s">
        <v>48</v>
      </c>
      <c r="M41" s="147" t="s">
        <v>162</v>
      </c>
      <c r="N41" s="147" t="s">
        <v>163</v>
      </c>
      <c r="O41" s="147" t="s">
        <v>164</v>
      </c>
      <c r="P41" s="147" t="s">
        <v>22</v>
      </c>
    </row>
    <row r="42" spans="1:16" ht="21.95" customHeight="1">
      <c r="A42" s="147"/>
      <c r="B42" s="147"/>
      <c r="C42" s="153" t="s">
        <v>165</v>
      </c>
      <c r="D42" s="153" t="s">
        <v>166</v>
      </c>
      <c r="E42" s="153" t="s">
        <v>167</v>
      </c>
      <c r="F42" s="153" t="s">
        <v>168</v>
      </c>
      <c r="G42" s="153" t="s">
        <v>169</v>
      </c>
      <c r="H42" s="147"/>
      <c r="I42" s="147"/>
      <c r="J42" s="147"/>
      <c r="K42" s="147"/>
      <c r="L42" s="147"/>
      <c r="M42" s="147"/>
      <c r="N42" s="147"/>
      <c r="O42" s="147"/>
      <c r="P42" s="147"/>
    </row>
    <row r="43" spans="1:16" ht="21.95" customHeight="1">
      <c r="A43" s="155">
        <v>1</v>
      </c>
      <c r="B43" s="186" t="s">
        <v>170</v>
      </c>
      <c r="C43" s="157" t="s">
        <v>186</v>
      </c>
      <c r="D43" s="158" t="s">
        <v>187</v>
      </c>
      <c r="E43" s="155">
        <v>900</v>
      </c>
      <c r="F43" s="155">
        <v>940</v>
      </c>
      <c r="G43" s="155">
        <v>150</v>
      </c>
      <c r="H43" s="155">
        <v>1</v>
      </c>
      <c r="I43" s="155" t="s">
        <v>125</v>
      </c>
      <c r="J43" s="159">
        <f>E43/1000*F43/1000</f>
        <v>0.84599999999999997</v>
      </c>
      <c r="K43" s="160"/>
      <c r="L43" s="160"/>
      <c r="M43" s="161"/>
      <c r="N43" s="161"/>
      <c r="O43" s="161"/>
      <c r="P43" s="162"/>
    </row>
    <row r="44" spans="1:16" ht="21.95" customHeight="1">
      <c r="A44" s="155">
        <v>2</v>
      </c>
      <c r="B44" s="187"/>
      <c r="C44" s="163" t="s">
        <v>175</v>
      </c>
      <c r="D44" s="158" t="s">
        <v>188</v>
      </c>
      <c r="E44" s="155">
        <v>904</v>
      </c>
      <c r="F44" s="155">
        <v>50</v>
      </c>
      <c r="G44" s="155">
        <v>18</v>
      </c>
      <c r="H44" s="155">
        <v>1</v>
      </c>
      <c r="I44" s="155" t="s">
        <v>125</v>
      </c>
      <c r="J44" s="159">
        <f t="shared" ref="J44:J46" si="4">E44/1000*F44/1000*H44</f>
        <v>4.5200000000000004E-2</v>
      </c>
      <c r="K44" s="160"/>
      <c r="L44" s="160"/>
      <c r="M44" s="161"/>
      <c r="N44" s="161"/>
      <c r="O44" s="161"/>
      <c r="P44" s="162"/>
    </row>
    <row r="45" spans="1:16" ht="21.95" customHeight="1">
      <c r="A45" s="155">
        <v>3</v>
      </c>
      <c r="B45" s="187"/>
      <c r="C45" s="163" t="s">
        <v>179</v>
      </c>
      <c r="D45" s="158" t="s">
        <v>189</v>
      </c>
      <c r="E45" s="155">
        <v>732</v>
      </c>
      <c r="F45" s="155">
        <v>200</v>
      </c>
      <c r="G45" s="155">
        <v>18</v>
      </c>
      <c r="H45" s="155">
        <v>1</v>
      </c>
      <c r="I45" s="155" t="s">
        <v>125</v>
      </c>
      <c r="J45" s="159">
        <f t="shared" si="4"/>
        <v>0.1464</v>
      </c>
      <c r="K45" s="160"/>
      <c r="L45" s="160"/>
      <c r="M45" s="161"/>
      <c r="N45" s="161"/>
      <c r="O45" s="161"/>
      <c r="P45" s="162"/>
    </row>
    <row r="46" spans="1:16" ht="21.95" customHeight="1">
      <c r="A46" s="155">
        <v>4</v>
      </c>
      <c r="B46" s="187"/>
      <c r="C46" s="163" t="s">
        <v>179</v>
      </c>
      <c r="D46" s="158" t="s">
        <v>189</v>
      </c>
      <c r="E46" s="155">
        <v>732</v>
      </c>
      <c r="F46" s="155">
        <v>540</v>
      </c>
      <c r="G46" s="155">
        <f>G45</f>
        <v>18</v>
      </c>
      <c r="H46" s="155">
        <v>1</v>
      </c>
      <c r="I46" s="155" t="s">
        <v>125</v>
      </c>
      <c r="J46" s="159">
        <f t="shared" si="4"/>
        <v>0.39527999999999996</v>
      </c>
      <c r="K46" s="160"/>
      <c r="L46" s="160"/>
      <c r="M46" s="161"/>
      <c r="N46" s="161"/>
      <c r="O46" s="161"/>
      <c r="P46" s="162"/>
    </row>
    <row r="47" spans="1:16" ht="21.95" customHeight="1">
      <c r="A47" s="155">
        <v>5</v>
      </c>
      <c r="B47" s="155" t="s">
        <v>180</v>
      </c>
      <c r="C47" s="165" t="s">
        <v>181</v>
      </c>
      <c r="D47" s="188"/>
      <c r="E47" s="189"/>
      <c r="F47" s="167" t="s">
        <v>225</v>
      </c>
      <c r="G47" s="167"/>
      <c r="H47" s="168">
        <v>2</v>
      </c>
      <c r="I47" s="155" t="s">
        <v>183</v>
      </c>
      <c r="J47" s="159">
        <f>H47</f>
        <v>2</v>
      </c>
      <c r="K47" s="160"/>
      <c r="L47" s="160"/>
      <c r="M47" s="161"/>
      <c r="N47" s="161"/>
      <c r="O47" s="161"/>
      <c r="P47" s="169"/>
    </row>
    <row r="48" spans="1:16" ht="21.95" customHeight="1">
      <c r="A48" s="155">
        <v>6</v>
      </c>
      <c r="B48" s="171" t="str">
        <f>K40&amp;"镜柜小计"</f>
        <v>A3公卫镜柜小计</v>
      </c>
      <c r="C48" s="171"/>
      <c r="D48" s="171"/>
      <c r="E48" s="171"/>
      <c r="F48" s="171"/>
      <c r="G48" s="171"/>
      <c r="H48" s="171"/>
      <c r="I48" s="171"/>
      <c r="J48" s="171"/>
      <c r="K48" s="172"/>
      <c r="L48" s="200"/>
      <c r="M48" s="174"/>
      <c r="N48" s="174"/>
      <c r="O48" s="174"/>
      <c r="P48" s="162"/>
    </row>
    <row r="49" spans="1:16" ht="21.95" customHeight="1">
      <c r="A49" s="155">
        <v>7</v>
      </c>
      <c r="B49" s="156" t="s">
        <v>170</v>
      </c>
      <c r="C49" s="190" t="s">
        <v>191</v>
      </c>
      <c r="D49" s="158" t="s">
        <v>188</v>
      </c>
      <c r="E49" s="155">
        <v>530</v>
      </c>
      <c r="F49" s="155">
        <v>940</v>
      </c>
      <c r="G49" s="155">
        <v>600</v>
      </c>
      <c r="H49" s="155">
        <v>1</v>
      </c>
      <c r="I49" s="155" t="s">
        <v>156</v>
      </c>
      <c r="J49" s="159">
        <f>F49/1000</f>
        <v>0.94</v>
      </c>
      <c r="K49" s="160"/>
      <c r="L49" s="160"/>
      <c r="M49" s="161"/>
      <c r="N49" s="161"/>
      <c r="O49" s="161"/>
      <c r="P49" s="162"/>
    </row>
    <row r="50" spans="1:16" ht="21.95" customHeight="1">
      <c r="A50" s="155">
        <v>8</v>
      </c>
      <c r="B50" s="156"/>
      <c r="C50" s="191" t="s">
        <v>179</v>
      </c>
      <c r="D50" s="158" t="s">
        <v>176</v>
      </c>
      <c r="E50" s="155">
        <v>475</v>
      </c>
      <c r="F50" s="155">
        <v>452</v>
      </c>
      <c r="G50" s="155">
        <v>18</v>
      </c>
      <c r="H50" s="155">
        <v>2</v>
      </c>
      <c r="I50" s="155" t="s">
        <v>125</v>
      </c>
      <c r="J50" s="159">
        <f t="shared" ref="J50:J52" si="5">E50/1000*F50/1000*H50</f>
        <v>0.4294</v>
      </c>
      <c r="K50" s="160"/>
      <c r="L50" s="160"/>
      <c r="M50" s="161"/>
      <c r="N50" s="161"/>
      <c r="O50" s="161"/>
      <c r="P50" s="162"/>
    </row>
    <row r="51" spans="1:16" ht="21.95" customHeight="1">
      <c r="A51" s="155">
        <v>9</v>
      </c>
      <c r="B51" s="156"/>
      <c r="C51" s="191" t="s">
        <v>177</v>
      </c>
      <c r="D51" s="158" t="s">
        <v>176</v>
      </c>
      <c r="E51" s="155">
        <f>452*2</f>
        <v>904</v>
      </c>
      <c r="F51" s="155">
        <v>90</v>
      </c>
      <c r="G51" s="155">
        <v>18</v>
      </c>
      <c r="H51" s="155">
        <v>1</v>
      </c>
      <c r="I51" s="155" t="s">
        <v>125</v>
      </c>
      <c r="J51" s="159">
        <f t="shared" si="5"/>
        <v>8.1360000000000002E-2</v>
      </c>
      <c r="K51" s="160"/>
      <c r="L51" s="160"/>
      <c r="M51" s="161"/>
      <c r="N51" s="161"/>
      <c r="O51" s="161"/>
      <c r="P51" s="162"/>
    </row>
    <row r="52" spans="1:16" ht="21.95" customHeight="1">
      <c r="A52" s="155">
        <v>10</v>
      </c>
      <c r="B52" s="156"/>
      <c r="C52" s="191" t="s">
        <v>177</v>
      </c>
      <c r="D52" s="158" t="s">
        <v>176</v>
      </c>
      <c r="E52" s="155">
        <v>530</v>
      </c>
      <c r="F52" s="155">
        <v>18</v>
      </c>
      <c r="G52" s="155">
        <v>18</v>
      </c>
      <c r="H52" s="155">
        <v>2</v>
      </c>
      <c r="I52" s="155" t="s">
        <v>125</v>
      </c>
      <c r="J52" s="159">
        <f t="shared" si="5"/>
        <v>1.9080000000000003E-2</v>
      </c>
      <c r="K52" s="160"/>
      <c r="L52" s="160"/>
      <c r="M52" s="161"/>
      <c r="N52" s="161"/>
      <c r="O52" s="161"/>
      <c r="P52" s="162"/>
    </row>
    <row r="53" spans="1:16" ht="21.95" customHeight="1">
      <c r="A53" s="155">
        <v>11</v>
      </c>
      <c r="B53" s="155" t="s">
        <v>180</v>
      </c>
      <c r="C53" s="165" t="s">
        <v>181</v>
      </c>
      <c r="D53" s="188"/>
      <c r="E53" s="189"/>
      <c r="F53" s="167">
        <v>904</v>
      </c>
      <c r="G53" s="167"/>
      <c r="H53" s="168">
        <v>1</v>
      </c>
      <c r="I53" s="155" t="s">
        <v>183</v>
      </c>
      <c r="J53" s="159">
        <f>H53</f>
        <v>1</v>
      </c>
      <c r="K53" s="160"/>
      <c r="L53" s="160"/>
      <c r="M53" s="161"/>
      <c r="N53" s="161"/>
      <c r="O53" s="161"/>
      <c r="P53" s="169"/>
    </row>
    <row r="54" spans="1:16" ht="21.95" customHeight="1">
      <c r="A54" s="155">
        <v>12</v>
      </c>
      <c r="B54" s="155" t="s">
        <v>193</v>
      </c>
      <c r="C54" s="190" t="s">
        <v>194</v>
      </c>
      <c r="D54" s="190" t="s">
        <v>195</v>
      </c>
      <c r="E54" s="192">
        <v>940</v>
      </c>
      <c r="F54" s="193">
        <v>600</v>
      </c>
      <c r="G54" s="193"/>
      <c r="H54" s="194">
        <v>0.8</v>
      </c>
      <c r="I54" s="195" t="s">
        <v>156</v>
      </c>
      <c r="J54" s="159">
        <f>E54/1000</f>
        <v>0.94</v>
      </c>
      <c r="K54" s="160"/>
      <c r="L54" s="160"/>
      <c r="M54" s="161"/>
      <c r="N54" s="161"/>
      <c r="O54" s="161"/>
      <c r="P54" s="196" t="s">
        <v>196</v>
      </c>
    </row>
    <row r="55" spans="1:16" ht="21.95" customHeight="1">
      <c r="A55" s="155">
        <v>13</v>
      </c>
      <c r="B55" s="171" t="str">
        <f>K40&amp;"地柜小计"</f>
        <v>A3公卫地柜小计</v>
      </c>
      <c r="C55" s="171"/>
      <c r="D55" s="171"/>
      <c r="E55" s="171"/>
      <c r="F55" s="171"/>
      <c r="G55" s="171"/>
      <c r="H55" s="171"/>
      <c r="I55" s="171"/>
      <c r="J55" s="171"/>
      <c r="K55" s="172"/>
      <c r="L55" s="200"/>
      <c r="M55" s="174"/>
      <c r="N55" s="174"/>
      <c r="O55" s="174"/>
      <c r="P55" s="162"/>
    </row>
    <row r="56" spans="1:16" ht="21.95" customHeight="1">
      <c r="A56" s="171" t="str">
        <f>K40&amp;"综合单价"</f>
        <v>A3公卫综合单价</v>
      </c>
      <c r="B56" s="171"/>
      <c r="C56" s="171"/>
      <c r="D56" s="171"/>
      <c r="E56" s="171"/>
      <c r="F56" s="171"/>
      <c r="G56" s="171"/>
      <c r="H56" s="171"/>
      <c r="I56" s="171"/>
      <c r="J56" s="171"/>
      <c r="K56" s="197"/>
      <c r="L56" s="178"/>
      <c r="M56" s="174"/>
      <c r="N56" s="174"/>
      <c r="O56" s="174"/>
      <c r="P56" s="162"/>
    </row>
    <row r="57" spans="1:16" ht="21.95" customHeight="1">
      <c r="A57" s="179" t="s">
        <v>184</v>
      </c>
      <c r="B57" s="179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</row>
    <row r="59" spans="1:16" ht="21.95" customHeight="1">
      <c r="A59" s="136" t="str">
        <f>K60&amp;"报价清单"</f>
        <v>A3厨房A面报价清单</v>
      </c>
      <c r="B59" s="136"/>
      <c r="C59" s="136"/>
      <c r="D59" s="137"/>
      <c r="E59" s="136"/>
      <c r="F59" s="136"/>
      <c r="G59" s="136"/>
      <c r="H59" s="136"/>
      <c r="I59" s="136"/>
      <c r="J59" s="136"/>
      <c r="K59" s="138"/>
      <c r="L59" s="138"/>
      <c r="M59" s="136"/>
      <c r="N59" s="136"/>
      <c r="O59" s="136"/>
      <c r="P59" s="136"/>
    </row>
    <row r="60" spans="1:16" ht="21.95" customHeight="1">
      <c r="A60" s="140" t="s">
        <v>157</v>
      </c>
      <c r="B60" s="140"/>
      <c r="C60" s="141"/>
      <c r="D60" s="141"/>
      <c r="E60" s="141"/>
      <c r="F60" s="141"/>
      <c r="G60" s="141"/>
      <c r="H60" s="141"/>
      <c r="I60" s="140" t="s">
        <v>14</v>
      </c>
      <c r="J60" s="185"/>
      <c r="K60" s="143" t="s">
        <v>233</v>
      </c>
      <c r="L60" s="144"/>
      <c r="M60" s="144"/>
      <c r="N60" s="144"/>
      <c r="O60" s="144"/>
      <c r="P60" s="145"/>
    </row>
    <row r="61" spans="1:16" ht="21.95" customHeight="1">
      <c r="A61" s="147" t="s">
        <v>13</v>
      </c>
      <c r="B61" s="147" t="s">
        <v>132</v>
      </c>
      <c r="C61" s="147" t="s">
        <v>159</v>
      </c>
      <c r="D61" s="147"/>
      <c r="E61" s="148" t="s">
        <v>160</v>
      </c>
      <c r="F61" s="149"/>
      <c r="G61" s="150"/>
      <c r="H61" s="147" t="s">
        <v>81</v>
      </c>
      <c r="I61" s="147" t="s">
        <v>79</v>
      </c>
      <c r="J61" s="147" t="s">
        <v>161</v>
      </c>
      <c r="K61" s="147" t="s">
        <v>137</v>
      </c>
      <c r="L61" s="147" t="s">
        <v>48</v>
      </c>
      <c r="M61" s="147" t="s">
        <v>162</v>
      </c>
      <c r="N61" s="147" t="s">
        <v>163</v>
      </c>
      <c r="O61" s="147" t="s">
        <v>164</v>
      </c>
      <c r="P61" s="147" t="s">
        <v>22</v>
      </c>
    </row>
    <row r="62" spans="1:16" ht="21.95" customHeight="1">
      <c r="A62" s="147"/>
      <c r="B62" s="147"/>
      <c r="C62" s="153" t="s">
        <v>165</v>
      </c>
      <c r="D62" s="153" t="s">
        <v>166</v>
      </c>
      <c r="E62" s="153" t="s">
        <v>167</v>
      </c>
      <c r="F62" s="153" t="s">
        <v>168</v>
      </c>
      <c r="G62" s="153" t="s">
        <v>169</v>
      </c>
      <c r="H62" s="147"/>
      <c r="I62" s="147"/>
      <c r="J62" s="147"/>
      <c r="K62" s="147"/>
      <c r="L62" s="147"/>
      <c r="M62" s="147"/>
      <c r="N62" s="147"/>
      <c r="O62" s="147"/>
      <c r="P62" s="147"/>
    </row>
    <row r="63" spans="1:16" ht="21.95" customHeight="1">
      <c r="A63" s="155">
        <v>1</v>
      </c>
      <c r="B63" s="186" t="s">
        <v>170</v>
      </c>
      <c r="C63" s="157" t="s">
        <v>186</v>
      </c>
      <c r="D63" s="158" t="s">
        <v>187</v>
      </c>
      <c r="E63" s="155">
        <v>800</v>
      </c>
      <c r="F63" s="155">
        <v>2039</v>
      </c>
      <c r="G63" s="155">
        <v>350</v>
      </c>
      <c r="H63" s="155">
        <v>1</v>
      </c>
      <c r="I63" s="155" t="s">
        <v>156</v>
      </c>
      <c r="J63" s="159">
        <f>F63/1000</f>
        <v>2.0390000000000001</v>
      </c>
      <c r="K63" s="160"/>
      <c r="L63" s="160"/>
      <c r="M63" s="161"/>
      <c r="N63" s="161"/>
      <c r="O63" s="161"/>
      <c r="P63" s="162"/>
    </row>
    <row r="64" spans="1:16" ht="21.95" customHeight="1">
      <c r="A64" s="155">
        <v>2</v>
      </c>
      <c r="B64" s="187"/>
      <c r="C64" s="163" t="s">
        <v>175</v>
      </c>
      <c r="D64" s="158" t="s">
        <v>199</v>
      </c>
      <c r="E64" s="155">
        <v>1949</v>
      </c>
      <c r="F64" s="155">
        <v>50</v>
      </c>
      <c r="G64" s="155">
        <v>18</v>
      </c>
      <c r="H64" s="155">
        <v>1</v>
      </c>
      <c r="I64" s="155" t="s">
        <v>125</v>
      </c>
      <c r="J64" s="159">
        <f t="shared" ref="J64:J68" si="6">E64/1000*F64/1000*H64</f>
        <v>9.7450000000000009E-2</v>
      </c>
      <c r="K64" s="160"/>
      <c r="L64" s="160"/>
      <c r="M64" s="161"/>
      <c r="N64" s="161"/>
      <c r="O64" s="161"/>
      <c r="P64" s="162"/>
    </row>
    <row r="65" spans="1:16" ht="21.95" customHeight="1">
      <c r="A65" s="155">
        <v>3</v>
      </c>
      <c r="B65" s="156"/>
      <c r="C65" s="191" t="s">
        <v>177</v>
      </c>
      <c r="D65" s="158" t="s">
        <v>199</v>
      </c>
      <c r="E65" s="155">
        <v>800</v>
      </c>
      <c r="F65" s="155">
        <v>45</v>
      </c>
      <c r="G65" s="155">
        <v>18</v>
      </c>
      <c r="H65" s="155">
        <v>2</v>
      </c>
      <c r="I65" s="155" t="s">
        <v>125</v>
      </c>
      <c r="J65" s="159">
        <f t="shared" si="6"/>
        <v>7.1999999999999995E-2</v>
      </c>
      <c r="K65" s="160"/>
      <c r="L65" s="160"/>
      <c r="M65" s="161"/>
      <c r="N65" s="161"/>
      <c r="O65" s="161"/>
      <c r="P65" s="162"/>
    </row>
    <row r="66" spans="1:16" ht="21.95" customHeight="1">
      <c r="A66" s="155">
        <v>4</v>
      </c>
      <c r="B66" s="187"/>
      <c r="C66" s="163" t="s">
        <v>179</v>
      </c>
      <c r="D66" s="158" t="s">
        <v>199</v>
      </c>
      <c r="E66" s="155">
        <v>750</v>
      </c>
      <c r="F66" s="155">
        <v>355</v>
      </c>
      <c r="G66" s="155">
        <v>18</v>
      </c>
      <c r="H66" s="155">
        <v>1</v>
      </c>
      <c r="I66" s="155" t="s">
        <v>125</v>
      </c>
      <c r="J66" s="159">
        <f t="shared" si="6"/>
        <v>0.26624999999999999</v>
      </c>
      <c r="K66" s="160"/>
      <c r="L66" s="160"/>
      <c r="M66" s="161"/>
      <c r="N66" s="161"/>
      <c r="O66" s="161"/>
      <c r="P66" s="162"/>
    </row>
    <row r="67" spans="1:16" ht="21.95" customHeight="1">
      <c r="A67" s="155">
        <v>5</v>
      </c>
      <c r="B67" s="187"/>
      <c r="C67" s="163" t="s">
        <v>179</v>
      </c>
      <c r="D67" s="158" t="s">
        <v>199</v>
      </c>
      <c r="E67" s="155">
        <v>650</v>
      </c>
      <c r="F67" s="155">
        <v>450</v>
      </c>
      <c r="G67" s="155">
        <v>18</v>
      </c>
      <c r="H67" s="155">
        <v>2</v>
      </c>
      <c r="I67" s="155" t="s">
        <v>125</v>
      </c>
      <c r="J67" s="159">
        <f t="shared" si="6"/>
        <v>0.58499999999999996</v>
      </c>
      <c r="K67" s="160"/>
      <c r="L67" s="160"/>
      <c r="M67" s="161"/>
      <c r="N67" s="161"/>
      <c r="O67" s="161"/>
      <c r="P67" s="162"/>
    </row>
    <row r="68" spans="1:16" ht="21.95" customHeight="1">
      <c r="A68" s="155">
        <v>6</v>
      </c>
      <c r="B68" s="187"/>
      <c r="C68" s="163" t="s">
        <v>179</v>
      </c>
      <c r="D68" s="158" t="s">
        <v>199</v>
      </c>
      <c r="E68" s="155">
        <v>750</v>
      </c>
      <c r="F68" s="155">
        <v>347</v>
      </c>
      <c r="G68" s="155">
        <f>G66</f>
        <v>18</v>
      </c>
      <c r="H68" s="155">
        <v>2</v>
      </c>
      <c r="I68" s="155" t="s">
        <v>125</v>
      </c>
      <c r="J68" s="159">
        <f t="shared" si="6"/>
        <v>0.52049999999999996</v>
      </c>
      <c r="K68" s="160"/>
      <c r="L68" s="160"/>
      <c r="M68" s="161"/>
      <c r="N68" s="161"/>
      <c r="O68" s="161"/>
      <c r="P68" s="162"/>
    </row>
    <row r="69" spans="1:16" ht="21.95" customHeight="1">
      <c r="A69" s="155">
        <v>7</v>
      </c>
      <c r="B69" s="155" t="s">
        <v>180</v>
      </c>
      <c r="C69" s="165" t="s">
        <v>181</v>
      </c>
      <c r="D69" s="188"/>
      <c r="E69" s="189"/>
      <c r="F69" s="167" t="s">
        <v>227</v>
      </c>
      <c r="G69" s="167"/>
      <c r="H69" s="168">
        <v>2</v>
      </c>
      <c r="I69" s="155" t="s">
        <v>183</v>
      </c>
      <c r="J69" s="159">
        <f>H69</f>
        <v>2</v>
      </c>
      <c r="K69" s="160"/>
      <c r="L69" s="160"/>
      <c r="M69" s="161"/>
      <c r="N69" s="161"/>
      <c r="O69" s="161"/>
      <c r="P69" s="169"/>
    </row>
    <row r="70" spans="1:16" ht="21.95" customHeight="1">
      <c r="A70" s="155">
        <v>8</v>
      </c>
      <c r="B70" s="171" t="str">
        <f>K60&amp;"吊柜小计"</f>
        <v>A3厨房A面吊柜小计</v>
      </c>
      <c r="C70" s="171"/>
      <c r="D70" s="171"/>
      <c r="E70" s="171"/>
      <c r="F70" s="171"/>
      <c r="G70" s="171"/>
      <c r="H70" s="171"/>
      <c r="I70" s="171"/>
      <c r="J70" s="171"/>
      <c r="K70" s="172"/>
      <c r="L70" s="200"/>
      <c r="M70" s="174"/>
      <c r="N70" s="174"/>
      <c r="O70" s="174"/>
      <c r="P70" s="162"/>
    </row>
    <row r="71" spans="1:16" ht="21.95" customHeight="1">
      <c r="A71" s="155">
        <v>9</v>
      </c>
      <c r="B71" s="156" t="s">
        <v>170</v>
      </c>
      <c r="C71" s="190" t="s">
        <v>200</v>
      </c>
      <c r="D71" s="158" t="s">
        <v>188</v>
      </c>
      <c r="E71" s="155">
        <v>750</v>
      </c>
      <c r="F71" s="155">
        <v>2540</v>
      </c>
      <c r="G71" s="155">
        <v>570</v>
      </c>
      <c r="H71" s="155">
        <v>1</v>
      </c>
      <c r="I71" s="155" t="s">
        <v>156</v>
      </c>
      <c r="J71" s="159">
        <f>F71/1000</f>
        <v>2.54</v>
      </c>
      <c r="K71" s="160"/>
      <c r="L71" s="160"/>
      <c r="M71" s="161"/>
      <c r="N71" s="161"/>
      <c r="O71" s="161"/>
      <c r="P71" s="162"/>
    </row>
    <row r="72" spans="1:16" ht="21.95" customHeight="1">
      <c r="A72" s="155">
        <v>10</v>
      </c>
      <c r="B72" s="156"/>
      <c r="C72" s="191" t="s">
        <v>179</v>
      </c>
      <c r="D72" s="158" t="s">
        <v>199</v>
      </c>
      <c r="E72" s="155">
        <v>720</v>
      </c>
      <c r="F72" s="155">
        <v>428</v>
      </c>
      <c r="G72" s="155">
        <v>18</v>
      </c>
      <c r="H72" s="155">
        <v>2</v>
      </c>
      <c r="I72" s="155" t="s">
        <v>125</v>
      </c>
      <c r="J72" s="159">
        <f t="shared" ref="J72:J74" si="7">E72/1000*F72/1000*H72</f>
        <v>0.61631999999999998</v>
      </c>
      <c r="K72" s="160"/>
      <c r="L72" s="160"/>
      <c r="M72" s="161"/>
      <c r="N72" s="161"/>
      <c r="O72" s="161"/>
      <c r="P72" s="162"/>
    </row>
    <row r="73" spans="1:16" ht="21.95" customHeight="1">
      <c r="A73" s="155">
        <v>11</v>
      </c>
      <c r="B73" s="156"/>
      <c r="C73" s="191" t="s">
        <v>179</v>
      </c>
      <c r="D73" s="158" t="s">
        <v>199</v>
      </c>
      <c r="E73" s="155">
        <v>720</v>
      </c>
      <c r="F73" s="155">
        <v>347</v>
      </c>
      <c r="G73" s="155">
        <v>18</v>
      </c>
      <c r="H73" s="155">
        <v>2</v>
      </c>
      <c r="I73" s="155" t="s">
        <v>125</v>
      </c>
      <c r="J73" s="159">
        <f t="shared" si="7"/>
        <v>0.49968000000000001</v>
      </c>
      <c r="K73" s="160"/>
      <c r="L73" s="160"/>
      <c r="M73" s="161"/>
      <c r="N73" s="161"/>
      <c r="O73" s="161"/>
      <c r="P73" s="162"/>
    </row>
    <row r="74" spans="1:16" ht="21.95" customHeight="1">
      <c r="A74" s="155">
        <v>12</v>
      </c>
      <c r="B74" s="156"/>
      <c r="C74" s="191" t="s">
        <v>178</v>
      </c>
      <c r="D74" s="158" t="s">
        <v>199</v>
      </c>
      <c r="E74" s="155">
        <v>345</v>
      </c>
      <c r="F74" s="155">
        <v>900</v>
      </c>
      <c r="G74" s="155">
        <v>18</v>
      </c>
      <c r="H74" s="155">
        <v>2</v>
      </c>
      <c r="I74" s="155" t="s">
        <v>125</v>
      </c>
      <c r="J74" s="159">
        <f t="shared" si="7"/>
        <v>0.621</v>
      </c>
      <c r="K74" s="160"/>
      <c r="L74" s="160"/>
      <c r="M74" s="161"/>
      <c r="N74" s="161"/>
      <c r="O74" s="161"/>
      <c r="P74" s="162"/>
    </row>
    <row r="75" spans="1:16" s="154" customFormat="1" ht="21.95" customHeight="1">
      <c r="A75" s="155">
        <v>13</v>
      </c>
      <c r="B75" s="156"/>
      <c r="C75" s="157" t="s">
        <v>201</v>
      </c>
      <c r="D75" s="158"/>
      <c r="E75" s="155"/>
      <c r="F75" s="155"/>
      <c r="G75" s="155"/>
      <c r="H75" s="155">
        <v>1</v>
      </c>
      <c r="I75" s="155" t="s">
        <v>174</v>
      </c>
      <c r="J75" s="159">
        <v>1</v>
      </c>
      <c r="K75" s="160"/>
      <c r="L75" s="160"/>
      <c r="M75" s="161"/>
      <c r="N75" s="161"/>
      <c r="O75" s="161"/>
      <c r="P75" s="162"/>
    </row>
    <row r="76" spans="1:16" s="154" customFormat="1" ht="21.95" customHeight="1">
      <c r="A76" s="155">
        <v>14</v>
      </c>
      <c r="B76" s="156"/>
      <c r="C76" s="157" t="s">
        <v>202</v>
      </c>
      <c r="D76" s="158"/>
      <c r="E76" s="155"/>
      <c r="F76" s="155"/>
      <c r="G76" s="155"/>
      <c r="H76" s="155">
        <v>1</v>
      </c>
      <c r="I76" s="155" t="s">
        <v>174</v>
      </c>
      <c r="J76" s="159">
        <v>1</v>
      </c>
      <c r="K76" s="160"/>
      <c r="L76" s="160"/>
      <c r="M76" s="161"/>
      <c r="N76" s="161"/>
      <c r="O76" s="161"/>
      <c r="P76" s="162"/>
    </row>
    <row r="77" spans="1:16" ht="21.95" customHeight="1">
      <c r="A77" s="155">
        <v>15</v>
      </c>
      <c r="B77" s="156"/>
      <c r="C77" s="191" t="s">
        <v>177</v>
      </c>
      <c r="D77" s="158" t="s">
        <v>199</v>
      </c>
      <c r="E77" s="155">
        <f>428*2+347*2+900+900</f>
        <v>3350</v>
      </c>
      <c r="F77" s="155">
        <v>70</v>
      </c>
      <c r="G77" s="155">
        <v>18</v>
      </c>
      <c r="H77" s="155">
        <v>1</v>
      </c>
      <c r="I77" s="155" t="s">
        <v>125</v>
      </c>
      <c r="J77" s="159">
        <f>E77/1000*F77/1000*H77</f>
        <v>0.23449999999999999</v>
      </c>
      <c r="K77" s="160"/>
      <c r="L77" s="160"/>
      <c r="M77" s="161"/>
      <c r="N77" s="161"/>
      <c r="O77" s="161"/>
      <c r="P77" s="162"/>
    </row>
    <row r="78" spans="1:16" ht="21.95" customHeight="1">
      <c r="A78" s="155">
        <v>16</v>
      </c>
      <c r="B78" s="156"/>
      <c r="C78" s="191" t="s">
        <v>177</v>
      </c>
      <c r="D78" s="158" t="s">
        <v>199</v>
      </c>
      <c r="E78" s="155">
        <v>750</v>
      </c>
      <c r="F78" s="155">
        <v>45</v>
      </c>
      <c r="G78" s="155">
        <v>18</v>
      </c>
      <c r="H78" s="155">
        <v>2</v>
      </c>
      <c r="I78" s="155" t="s">
        <v>125</v>
      </c>
      <c r="J78" s="159">
        <f>E78/1000*F78/1000*H78</f>
        <v>6.7500000000000004E-2</v>
      </c>
      <c r="K78" s="160"/>
      <c r="L78" s="160"/>
      <c r="M78" s="161"/>
      <c r="N78" s="161"/>
      <c r="O78" s="161"/>
      <c r="P78" s="162"/>
    </row>
    <row r="79" spans="1:16" ht="21.95" customHeight="1">
      <c r="A79" s="155">
        <v>17</v>
      </c>
      <c r="B79" s="155" t="s">
        <v>193</v>
      </c>
      <c r="C79" s="190" t="s">
        <v>194</v>
      </c>
      <c r="D79" s="190" t="s">
        <v>203</v>
      </c>
      <c r="E79" s="192">
        <v>2540</v>
      </c>
      <c r="F79" s="193">
        <v>600</v>
      </c>
      <c r="G79" s="193"/>
      <c r="H79" s="194">
        <f>E79/1000</f>
        <v>2.54</v>
      </c>
      <c r="I79" s="195" t="s">
        <v>156</v>
      </c>
      <c r="J79" s="159">
        <f>H79</f>
        <v>2.54</v>
      </c>
      <c r="K79" s="160"/>
      <c r="L79" s="160"/>
      <c r="M79" s="161"/>
      <c r="N79" s="161"/>
      <c r="O79" s="161"/>
      <c r="P79" s="196" t="s">
        <v>196</v>
      </c>
    </row>
    <row r="80" spans="1:16" ht="21.95" customHeight="1">
      <c r="A80" s="155">
        <v>18</v>
      </c>
      <c r="B80" s="171" t="str">
        <f>K60&amp;"地柜小计"</f>
        <v>A3厨房A面地柜小计</v>
      </c>
      <c r="C80" s="171"/>
      <c r="D80" s="171"/>
      <c r="E80" s="171"/>
      <c r="F80" s="171"/>
      <c r="G80" s="171"/>
      <c r="H80" s="171"/>
      <c r="I80" s="171"/>
      <c r="J80" s="171"/>
      <c r="K80" s="172"/>
      <c r="L80" s="200"/>
      <c r="M80" s="174"/>
      <c r="N80" s="174"/>
      <c r="O80" s="174"/>
      <c r="P80" s="162"/>
    </row>
    <row r="81" spans="1:16" ht="21.95" customHeight="1">
      <c r="A81" s="171" t="str">
        <f>K60&amp;"综合单价"</f>
        <v>A3厨房A面综合单价</v>
      </c>
      <c r="B81" s="171"/>
      <c r="C81" s="171"/>
      <c r="D81" s="171"/>
      <c r="E81" s="171"/>
      <c r="F81" s="171"/>
      <c r="G81" s="171"/>
      <c r="H81" s="171"/>
      <c r="I81" s="171"/>
      <c r="J81" s="171"/>
      <c r="K81" s="197"/>
      <c r="L81" s="178"/>
      <c r="M81" s="174"/>
      <c r="N81" s="174"/>
      <c r="O81" s="174"/>
      <c r="P81" s="162"/>
    </row>
    <row r="82" spans="1:16" ht="21.95" customHeight="1">
      <c r="A82" s="179" t="s">
        <v>184</v>
      </c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</row>
    <row r="84" spans="1:16" ht="21.95" customHeight="1">
      <c r="A84" s="136" t="str">
        <f>K85&amp;"报价清单"</f>
        <v>A3厨房B面报价清单</v>
      </c>
      <c r="B84" s="136"/>
      <c r="C84" s="136"/>
      <c r="D84" s="137"/>
      <c r="E84" s="136"/>
      <c r="F84" s="136"/>
      <c r="G84" s="136"/>
      <c r="H84" s="136"/>
      <c r="I84" s="136"/>
      <c r="J84" s="136"/>
      <c r="K84" s="138"/>
      <c r="L84" s="138"/>
      <c r="M84" s="136"/>
      <c r="N84" s="136"/>
      <c r="O84" s="136"/>
      <c r="P84" s="136"/>
    </row>
    <row r="85" spans="1:16" ht="21.95" customHeight="1">
      <c r="A85" s="140" t="s">
        <v>157</v>
      </c>
      <c r="B85" s="140"/>
      <c r="C85" s="141"/>
      <c r="D85" s="141"/>
      <c r="E85" s="141"/>
      <c r="F85" s="141"/>
      <c r="G85" s="141"/>
      <c r="H85" s="141"/>
      <c r="I85" s="140" t="s">
        <v>14</v>
      </c>
      <c r="J85" s="185"/>
      <c r="K85" s="143" t="s">
        <v>234</v>
      </c>
      <c r="L85" s="144"/>
      <c r="M85" s="144"/>
      <c r="N85" s="144"/>
      <c r="O85" s="144"/>
      <c r="P85" s="145"/>
    </row>
    <row r="86" spans="1:16" ht="21.95" customHeight="1">
      <c r="A86" s="147" t="s">
        <v>13</v>
      </c>
      <c r="B86" s="147" t="s">
        <v>132</v>
      </c>
      <c r="C86" s="147" t="s">
        <v>159</v>
      </c>
      <c r="D86" s="147"/>
      <c r="E86" s="148" t="s">
        <v>160</v>
      </c>
      <c r="F86" s="149"/>
      <c r="G86" s="150"/>
      <c r="H86" s="147" t="s">
        <v>81</v>
      </c>
      <c r="I86" s="147" t="s">
        <v>79</v>
      </c>
      <c r="J86" s="147" t="s">
        <v>161</v>
      </c>
      <c r="K86" s="147" t="s">
        <v>137</v>
      </c>
      <c r="L86" s="147" t="s">
        <v>48</v>
      </c>
      <c r="M86" s="147" t="s">
        <v>162</v>
      </c>
      <c r="N86" s="147" t="s">
        <v>163</v>
      </c>
      <c r="O86" s="147" t="s">
        <v>164</v>
      </c>
      <c r="P86" s="147" t="s">
        <v>22</v>
      </c>
    </row>
    <row r="87" spans="1:16" ht="21.95" customHeight="1">
      <c r="A87" s="147"/>
      <c r="B87" s="147"/>
      <c r="C87" s="153" t="s">
        <v>165</v>
      </c>
      <c r="D87" s="153" t="s">
        <v>166</v>
      </c>
      <c r="E87" s="153" t="s">
        <v>167</v>
      </c>
      <c r="F87" s="153" t="s">
        <v>168</v>
      </c>
      <c r="G87" s="153" t="s">
        <v>169</v>
      </c>
      <c r="H87" s="147"/>
      <c r="I87" s="147"/>
      <c r="J87" s="147"/>
      <c r="K87" s="147"/>
      <c r="L87" s="147"/>
      <c r="M87" s="147"/>
      <c r="N87" s="147"/>
      <c r="O87" s="147"/>
      <c r="P87" s="147"/>
    </row>
    <row r="88" spans="1:16" ht="21.95" customHeight="1">
      <c r="A88" s="155">
        <v>1</v>
      </c>
      <c r="B88" s="186" t="s">
        <v>170</v>
      </c>
      <c r="C88" s="157" t="s">
        <v>186</v>
      </c>
      <c r="D88" s="158" t="s">
        <v>187</v>
      </c>
      <c r="E88" s="155">
        <v>800</v>
      </c>
      <c r="F88" s="155">
        <v>1539</v>
      </c>
      <c r="G88" s="155">
        <v>350</v>
      </c>
      <c r="H88" s="155">
        <v>1</v>
      </c>
      <c r="I88" s="155" t="s">
        <v>156</v>
      </c>
      <c r="J88" s="159">
        <f>F88/1000</f>
        <v>1.5389999999999999</v>
      </c>
      <c r="K88" s="160"/>
      <c r="L88" s="160"/>
      <c r="M88" s="161"/>
      <c r="N88" s="161"/>
      <c r="O88" s="161"/>
      <c r="P88" s="162"/>
    </row>
    <row r="89" spans="1:16" ht="21.95" customHeight="1">
      <c r="A89" s="155">
        <v>2</v>
      </c>
      <c r="B89" s="187"/>
      <c r="C89" s="163" t="s">
        <v>175</v>
      </c>
      <c r="D89" s="158" t="s">
        <v>199</v>
      </c>
      <c r="E89" s="155">
        <f>369*4</f>
        <v>1476</v>
      </c>
      <c r="F89" s="155">
        <v>50</v>
      </c>
      <c r="G89" s="155">
        <v>18</v>
      </c>
      <c r="H89" s="155">
        <v>1</v>
      </c>
      <c r="I89" s="155" t="s">
        <v>125</v>
      </c>
      <c r="J89" s="159">
        <f t="shared" ref="J89:J92" si="8">E89/1000*F89/1000*H89</f>
        <v>7.3799999999999991E-2</v>
      </c>
      <c r="K89" s="160"/>
      <c r="L89" s="160"/>
      <c r="M89" s="161"/>
      <c r="N89" s="161"/>
      <c r="O89" s="161"/>
      <c r="P89" s="162"/>
    </row>
    <row r="90" spans="1:16" ht="21.95" customHeight="1">
      <c r="A90" s="155">
        <v>3</v>
      </c>
      <c r="B90" s="156"/>
      <c r="C90" s="191" t="s">
        <v>177</v>
      </c>
      <c r="D90" s="158" t="s">
        <v>199</v>
      </c>
      <c r="E90" s="155">
        <v>800</v>
      </c>
      <c r="F90" s="155">
        <v>45</v>
      </c>
      <c r="G90" s="155">
        <v>18</v>
      </c>
      <c r="H90" s="155">
        <v>1</v>
      </c>
      <c r="I90" s="155" t="s">
        <v>125</v>
      </c>
      <c r="J90" s="159">
        <f t="shared" si="8"/>
        <v>3.5999999999999997E-2</v>
      </c>
      <c r="K90" s="160"/>
      <c r="L90" s="160"/>
      <c r="M90" s="161"/>
      <c r="N90" s="161"/>
      <c r="O90" s="161"/>
      <c r="P90" s="162"/>
    </row>
    <row r="91" spans="1:16" ht="21.95" customHeight="1">
      <c r="A91" s="155">
        <v>4</v>
      </c>
      <c r="B91" s="156"/>
      <c r="C91" s="191" t="s">
        <v>192</v>
      </c>
      <c r="D91" s="158" t="s">
        <v>199</v>
      </c>
      <c r="E91" s="155">
        <v>800</v>
      </c>
      <c r="F91" s="155">
        <v>350</v>
      </c>
      <c r="G91" s="155">
        <v>18</v>
      </c>
      <c r="H91" s="155">
        <v>1</v>
      </c>
      <c r="I91" s="155" t="s">
        <v>125</v>
      </c>
      <c r="J91" s="159">
        <f t="shared" si="8"/>
        <v>0.28000000000000003</v>
      </c>
      <c r="K91" s="160"/>
      <c r="L91" s="160"/>
      <c r="M91" s="161"/>
      <c r="N91" s="161"/>
      <c r="O91" s="161"/>
      <c r="P91" s="162"/>
    </row>
    <row r="92" spans="1:16" ht="21.95" customHeight="1">
      <c r="A92" s="155">
        <v>5</v>
      </c>
      <c r="B92" s="187"/>
      <c r="C92" s="163" t="s">
        <v>179</v>
      </c>
      <c r="D92" s="158" t="s">
        <v>199</v>
      </c>
      <c r="E92" s="155">
        <v>750</v>
      </c>
      <c r="F92" s="155">
        <v>369</v>
      </c>
      <c r="G92" s="155">
        <v>18</v>
      </c>
      <c r="H92" s="155">
        <v>4</v>
      </c>
      <c r="I92" s="155" t="s">
        <v>125</v>
      </c>
      <c r="J92" s="159">
        <f t="shared" si="8"/>
        <v>1.107</v>
      </c>
      <c r="K92" s="160"/>
      <c r="L92" s="160"/>
      <c r="M92" s="161"/>
      <c r="N92" s="161"/>
      <c r="O92" s="161"/>
      <c r="P92" s="162"/>
    </row>
    <row r="93" spans="1:16" ht="21.95" customHeight="1">
      <c r="A93" s="155">
        <v>6</v>
      </c>
      <c r="B93" s="155" t="s">
        <v>180</v>
      </c>
      <c r="C93" s="165" t="s">
        <v>181</v>
      </c>
      <c r="D93" s="188"/>
      <c r="E93" s="189"/>
      <c r="F93" s="167" t="s">
        <v>229</v>
      </c>
      <c r="G93" s="167"/>
      <c r="H93" s="168">
        <v>3</v>
      </c>
      <c r="I93" s="155" t="s">
        <v>183</v>
      </c>
      <c r="J93" s="159">
        <f>H93</f>
        <v>3</v>
      </c>
      <c r="K93" s="160"/>
      <c r="L93" s="160"/>
      <c r="M93" s="161"/>
      <c r="N93" s="161"/>
      <c r="O93" s="161"/>
      <c r="P93" s="169"/>
    </row>
    <row r="94" spans="1:16" ht="21.95" customHeight="1">
      <c r="A94" s="155">
        <v>7</v>
      </c>
      <c r="B94" s="171" t="str">
        <f>K85&amp;"吊柜小计"</f>
        <v>A3厨房B面吊柜小计</v>
      </c>
      <c r="C94" s="171"/>
      <c r="D94" s="171"/>
      <c r="E94" s="171"/>
      <c r="F94" s="171"/>
      <c r="G94" s="171"/>
      <c r="H94" s="171"/>
      <c r="I94" s="171"/>
      <c r="J94" s="171"/>
      <c r="K94" s="172"/>
      <c r="L94" s="200"/>
      <c r="M94" s="174"/>
      <c r="N94" s="174"/>
      <c r="O94" s="174"/>
      <c r="P94" s="162"/>
    </row>
    <row r="95" spans="1:16" ht="21.95" customHeight="1">
      <c r="A95" s="155">
        <v>8</v>
      </c>
      <c r="B95" s="156" t="s">
        <v>170</v>
      </c>
      <c r="C95" s="190" t="s">
        <v>200</v>
      </c>
      <c r="D95" s="158" t="s">
        <v>188</v>
      </c>
      <c r="E95" s="155">
        <v>750</v>
      </c>
      <c r="F95" s="155">
        <v>1520</v>
      </c>
      <c r="G95" s="155">
        <v>570</v>
      </c>
      <c r="H95" s="155">
        <v>1</v>
      </c>
      <c r="I95" s="155" t="s">
        <v>156</v>
      </c>
      <c r="J95" s="159">
        <f>F95/1000</f>
        <v>1.52</v>
      </c>
      <c r="K95" s="160"/>
      <c r="L95" s="160"/>
      <c r="M95" s="161"/>
      <c r="N95" s="161"/>
      <c r="O95" s="161"/>
      <c r="P95" s="162"/>
    </row>
    <row r="96" spans="1:16" ht="21.95" customHeight="1">
      <c r="A96" s="155">
        <v>9</v>
      </c>
      <c r="B96" s="156"/>
      <c r="C96" s="191" t="s">
        <v>179</v>
      </c>
      <c r="D96" s="158" t="s">
        <v>199</v>
      </c>
      <c r="E96" s="155">
        <v>720</v>
      </c>
      <c r="F96" s="155">
        <v>200</v>
      </c>
      <c r="G96" s="155">
        <v>18</v>
      </c>
      <c r="H96" s="155">
        <v>1</v>
      </c>
      <c r="I96" s="155" t="s">
        <v>125</v>
      </c>
      <c r="J96" s="159">
        <f>E96/1000*F96/1000*H96</f>
        <v>0.14399999999999999</v>
      </c>
      <c r="K96" s="160"/>
      <c r="L96" s="160"/>
      <c r="M96" s="161"/>
      <c r="N96" s="161"/>
      <c r="O96" s="161"/>
      <c r="P96" s="162"/>
    </row>
    <row r="97" spans="1:16" ht="21.95" customHeight="1">
      <c r="A97" s="155">
        <v>10</v>
      </c>
      <c r="B97" s="156"/>
      <c r="C97" s="191" t="s">
        <v>179</v>
      </c>
      <c r="D97" s="158" t="s">
        <v>199</v>
      </c>
      <c r="E97" s="155">
        <v>720</v>
      </c>
      <c r="F97" s="155">
        <v>400</v>
      </c>
      <c r="G97" s="155">
        <v>18</v>
      </c>
      <c r="H97" s="155">
        <v>2</v>
      </c>
      <c r="I97" s="155" t="s">
        <v>125</v>
      </c>
      <c r="J97" s="159">
        <f t="shared" ref="J97:J101" si="9">E97/1000*F97/1000*H97</f>
        <v>0.57599999999999996</v>
      </c>
      <c r="K97" s="160"/>
      <c r="L97" s="160"/>
      <c r="M97" s="161"/>
      <c r="N97" s="161"/>
      <c r="O97" s="161"/>
      <c r="P97" s="162"/>
    </row>
    <row r="98" spans="1:16" ht="21.95" customHeight="1">
      <c r="A98" s="155">
        <v>11</v>
      </c>
      <c r="B98" s="156"/>
      <c r="C98" s="191" t="s">
        <v>179</v>
      </c>
      <c r="D98" s="158" t="s">
        <v>199</v>
      </c>
      <c r="E98" s="155">
        <v>720</v>
      </c>
      <c r="F98" s="155">
        <v>457</v>
      </c>
      <c r="G98" s="155">
        <v>18</v>
      </c>
      <c r="H98" s="155">
        <v>1</v>
      </c>
      <c r="I98" s="155" t="s">
        <v>125</v>
      </c>
      <c r="J98" s="159">
        <f t="shared" si="9"/>
        <v>0.32903999999999994</v>
      </c>
      <c r="K98" s="160"/>
      <c r="L98" s="160"/>
      <c r="M98" s="161"/>
      <c r="N98" s="161"/>
      <c r="O98" s="161"/>
      <c r="P98" s="162"/>
    </row>
    <row r="99" spans="1:16" ht="21.95" customHeight="1">
      <c r="A99" s="155">
        <v>12</v>
      </c>
      <c r="B99" s="156"/>
      <c r="C99" s="191" t="s">
        <v>177</v>
      </c>
      <c r="D99" s="158" t="s">
        <v>199</v>
      </c>
      <c r="E99" s="155">
        <f>200+400+400+457</f>
        <v>1457</v>
      </c>
      <c r="F99" s="155">
        <v>70</v>
      </c>
      <c r="G99" s="155">
        <v>18</v>
      </c>
      <c r="H99" s="155">
        <v>1</v>
      </c>
      <c r="I99" s="155" t="s">
        <v>125</v>
      </c>
      <c r="J99" s="159">
        <f t="shared" si="9"/>
        <v>0.10199000000000001</v>
      </c>
      <c r="K99" s="160"/>
      <c r="L99" s="160"/>
      <c r="M99" s="161"/>
      <c r="N99" s="161"/>
      <c r="O99" s="161"/>
      <c r="P99" s="162"/>
    </row>
    <row r="100" spans="1:16" ht="21.95" customHeight="1">
      <c r="A100" s="155">
        <v>13</v>
      </c>
      <c r="B100" s="156"/>
      <c r="C100" s="191" t="s">
        <v>177</v>
      </c>
      <c r="D100" s="158" t="s">
        <v>199</v>
      </c>
      <c r="E100" s="155">
        <v>750</v>
      </c>
      <c r="F100" s="155">
        <v>45</v>
      </c>
      <c r="G100" s="155">
        <v>18</v>
      </c>
      <c r="H100" s="155">
        <v>1</v>
      </c>
      <c r="I100" s="155" t="s">
        <v>125</v>
      </c>
      <c r="J100" s="159">
        <f t="shared" si="9"/>
        <v>3.3750000000000002E-2</v>
      </c>
      <c r="K100" s="160"/>
      <c r="L100" s="160"/>
      <c r="M100" s="161"/>
      <c r="N100" s="161"/>
      <c r="O100" s="161"/>
      <c r="P100" s="162"/>
    </row>
    <row r="101" spans="1:16" ht="21.95" customHeight="1">
      <c r="A101" s="155">
        <v>14</v>
      </c>
      <c r="B101" s="156"/>
      <c r="C101" s="191" t="s">
        <v>192</v>
      </c>
      <c r="D101" s="158" t="s">
        <v>199</v>
      </c>
      <c r="E101" s="155">
        <v>570</v>
      </c>
      <c r="F101" s="155">
        <v>750</v>
      </c>
      <c r="G101" s="155">
        <v>18</v>
      </c>
      <c r="H101" s="155">
        <v>1</v>
      </c>
      <c r="I101" s="155" t="s">
        <v>125</v>
      </c>
      <c r="J101" s="159">
        <f t="shared" si="9"/>
        <v>0.42749999999999994</v>
      </c>
      <c r="K101" s="160"/>
      <c r="L101" s="160"/>
      <c r="M101" s="161"/>
      <c r="N101" s="161"/>
      <c r="O101" s="161"/>
      <c r="P101" s="162"/>
    </row>
    <row r="102" spans="1:16" ht="21.95" customHeight="1">
      <c r="A102" s="155">
        <v>15</v>
      </c>
      <c r="B102" s="155" t="s">
        <v>193</v>
      </c>
      <c r="C102" s="190" t="s">
        <v>194</v>
      </c>
      <c r="D102" s="190" t="s">
        <v>203</v>
      </c>
      <c r="E102" s="192">
        <v>1540</v>
      </c>
      <c r="F102" s="193">
        <v>600</v>
      </c>
      <c r="G102" s="193"/>
      <c r="H102" s="194">
        <f>E102/1000</f>
        <v>1.54</v>
      </c>
      <c r="I102" s="195" t="s">
        <v>156</v>
      </c>
      <c r="J102" s="159">
        <f>H102</f>
        <v>1.54</v>
      </c>
      <c r="K102" s="160"/>
      <c r="L102" s="160"/>
      <c r="M102" s="161"/>
      <c r="N102" s="161"/>
      <c r="O102" s="161"/>
      <c r="P102" s="196" t="s">
        <v>196</v>
      </c>
    </row>
    <row r="103" spans="1:16" ht="21.95" customHeight="1">
      <c r="A103" s="155">
        <v>16</v>
      </c>
      <c r="B103" s="171" t="str">
        <f>K85&amp;"地柜小计"</f>
        <v>A3厨房B面地柜小计</v>
      </c>
      <c r="C103" s="171"/>
      <c r="D103" s="171"/>
      <c r="E103" s="171"/>
      <c r="F103" s="171"/>
      <c r="G103" s="171"/>
      <c r="H103" s="171"/>
      <c r="I103" s="171"/>
      <c r="J103" s="171"/>
      <c r="K103" s="172"/>
      <c r="L103" s="200"/>
      <c r="M103" s="174"/>
      <c r="N103" s="174"/>
      <c r="O103" s="174"/>
      <c r="P103" s="162"/>
    </row>
    <row r="104" spans="1:16" ht="21.95" customHeight="1">
      <c r="A104" s="171" t="str">
        <f>K85&amp;"综合单价"</f>
        <v>A3厨房B面综合单价</v>
      </c>
      <c r="B104" s="171"/>
      <c r="C104" s="171"/>
      <c r="D104" s="171"/>
      <c r="E104" s="171"/>
      <c r="F104" s="171"/>
      <c r="G104" s="171"/>
      <c r="H104" s="171"/>
      <c r="I104" s="171"/>
      <c r="J104" s="171"/>
      <c r="K104" s="197"/>
      <c r="L104" s="178"/>
      <c r="M104" s="174"/>
      <c r="N104" s="174"/>
      <c r="O104" s="174"/>
      <c r="P104" s="162"/>
    </row>
    <row r="105" spans="1:16" ht="21.95" customHeight="1">
      <c r="A105" s="179" t="s">
        <v>184</v>
      </c>
    </row>
  </sheetData>
  <mergeCells count="108">
    <mergeCell ref="P86:P87"/>
    <mergeCell ref="M86:M87"/>
    <mergeCell ref="N3:N4"/>
    <mergeCell ref="N20:N21"/>
    <mergeCell ref="N41:N42"/>
    <mergeCell ref="N61:N62"/>
    <mergeCell ref="N86:N87"/>
    <mergeCell ref="O3:O4"/>
    <mergeCell ref="O20:O21"/>
    <mergeCell ref="O41:O42"/>
    <mergeCell ref="O61:O62"/>
    <mergeCell ref="O86:O87"/>
    <mergeCell ref="J86:J87"/>
    <mergeCell ref="K3:K4"/>
    <mergeCell ref="K20:K21"/>
    <mergeCell ref="K41:K42"/>
    <mergeCell ref="K61:K62"/>
    <mergeCell ref="K86:K87"/>
    <mergeCell ref="L3:L4"/>
    <mergeCell ref="L20:L21"/>
    <mergeCell ref="L41:L42"/>
    <mergeCell ref="L61:L62"/>
    <mergeCell ref="L86:L87"/>
    <mergeCell ref="B86:B87"/>
    <mergeCell ref="B88:B92"/>
    <mergeCell ref="B95:B101"/>
    <mergeCell ref="H3:H4"/>
    <mergeCell ref="H20:H21"/>
    <mergeCell ref="H41:H42"/>
    <mergeCell ref="H61:H62"/>
    <mergeCell ref="H86:H87"/>
    <mergeCell ref="I3:I4"/>
    <mergeCell ref="I20:I21"/>
    <mergeCell ref="I41:I42"/>
    <mergeCell ref="I61:I62"/>
    <mergeCell ref="I86:I87"/>
    <mergeCell ref="A85:B85"/>
    <mergeCell ref="C85:H85"/>
    <mergeCell ref="I85:J85"/>
    <mergeCell ref="C86:D86"/>
    <mergeCell ref="E86:G86"/>
    <mergeCell ref="B94:J94"/>
    <mergeCell ref="B103:J103"/>
    <mergeCell ref="A104:J104"/>
    <mergeCell ref="A3:A4"/>
    <mergeCell ref="A20:A21"/>
    <mergeCell ref="A41:A42"/>
    <mergeCell ref="A61:A62"/>
    <mergeCell ref="A86:A87"/>
    <mergeCell ref="B3:B4"/>
    <mergeCell ref="B5:B12"/>
    <mergeCell ref="B20:B21"/>
    <mergeCell ref="B22:B25"/>
    <mergeCell ref="B28:B32"/>
    <mergeCell ref="B41:B42"/>
    <mergeCell ref="B43:B46"/>
    <mergeCell ref="B49:B52"/>
    <mergeCell ref="B61:B62"/>
    <mergeCell ref="B63:B68"/>
    <mergeCell ref="B71:B78"/>
    <mergeCell ref="A60:B60"/>
    <mergeCell ref="C60:H60"/>
    <mergeCell ref="I60:J60"/>
    <mergeCell ref="C61:D61"/>
    <mergeCell ref="E61:G61"/>
    <mergeCell ref="B70:J70"/>
    <mergeCell ref="B80:J80"/>
    <mergeCell ref="A81:J81"/>
    <mergeCell ref="A84:P84"/>
    <mergeCell ref="J61:J62"/>
    <mergeCell ref="M61:M62"/>
    <mergeCell ref="P61:P62"/>
    <mergeCell ref="A40:B40"/>
    <mergeCell ref="C40:H40"/>
    <mergeCell ref="I40:J40"/>
    <mergeCell ref="C41:D41"/>
    <mergeCell ref="E41:G41"/>
    <mergeCell ref="B48:J48"/>
    <mergeCell ref="B55:J55"/>
    <mergeCell ref="A56:J56"/>
    <mergeCell ref="A59:P59"/>
    <mergeCell ref="J41:J42"/>
    <mergeCell ref="M41:M42"/>
    <mergeCell ref="P41:P42"/>
    <mergeCell ref="A19:B19"/>
    <mergeCell ref="C19:H19"/>
    <mergeCell ref="I19:J19"/>
    <mergeCell ref="C20:D20"/>
    <mergeCell ref="E20:G20"/>
    <mergeCell ref="B27:J27"/>
    <mergeCell ref="B35:J35"/>
    <mergeCell ref="A36:J36"/>
    <mergeCell ref="A39:P39"/>
    <mergeCell ref="J20:J21"/>
    <mergeCell ref="M20:M21"/>
    <mergeCell ref="P20:P21"/>
    <mergeCell ref="A1:P1"/>
    <mergeCell ref="A2:B2"/>
    <mergeCell ref="C2:H2"/>
    <mergeCell ref="I2:J2"/>
    <mergeCell ref="C3:D3"/>
    <mergeCell ref="E3:G3"/>
    <mergeCell ref="B14:J14"/>
    <mergeCell ref="A15:J15"/>
    <mergeCell ref="A18:P18"/>
    <mergeCell ref="J3:J4"/>
    <mergeCell ref="M3:M4"/>
    <mergeCell ref="P3:P4"/>
  </mergeCells>
  <phoneticPr fontId="38" type="noConversion"/>
  <pageMargins left="0.39305555555555599" right="0.39305555555555599" top="0.39305555555555599" bottom="0.39305555555555599" header="0.29861111111111099" footer="0.29861111111111099"/>
  <pageSetup paperSize="9" scale="95" fitToHeight="0" orientation="portrait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0005FE"/>
    <pageSetUpPr fitToPage="1"/>
  </sheetPr>
  <dimension ref="A1:R104"/>
  <sheetViews>
    <sheetView zoomScale="60" zoomScaleNormal="60" workbookViewId="0">
      <selection activeCell="V16" sqref="V16"/>
    </sheetView>
  </sheetViews>
  <sheetFormatPr defaultColWidth="9" defaultRowHeight="21.95" customHeight="1"/>
  <cols>
    <col min="1" max="1" width="4.125" style="182" customWidth="1"/>
    <col min="2" max="2" width="9.625" style="182" customWidth="1"/>
    <col min="3" max="3" width="13.875" style="182" customWidth="1"/>
    <col min="4" max="4" width="28.125" style="183" customWidth="1"/>
    <col min="5" max="5" width="10.125" style="182" customWidth="1"/>
    <col min="6" max="6" width="7.5" style="182" customWidth="1"/>
    <col min="7" max="8" width="6.125" style="182" customWidth="1"/>
    <col min="9" max="9" width="7.375" style="182" customWidth="1"/>
    <col min="10" max="10" width="7.5" style="182" customWidth="1"/>
    <col min="11" max="12" width="9.375" style="184" customWidth="1"/>
    <col min="13" max="15" width="11.25" style="182" customWidth="1"/>
    <col min="16" max="16" width="15.5" style="182" customWidth="1"/>
    <col min="17" max="16384" width="9" style="182"/>
  </cols>
  <sheetData>
    <row r="1" spans="1:18" s="139" customFormat="1" ht="35.1" customHeight="1">
      <c r="A1" s="136" t="str">
        <f>K2&amp;"报价清单"</f>
        <v>A4玄关柜报价清单</v>
      </c>
      <c r="B1" s="136"/>
      <c r="C1" s="136"/>
      <c r="D1" s="137"/>
      <c r="E1" s="136"/>
      <c r="F1" s="136"/>
      <c r="G1" s="136"/>
      <c r="H1" s="136"/>
      <c r="I1" s="136"/>
      <c r="J1" s="136"/>
      <c r="K1" s="138"/>
      <c r="L1" s="138"/>
      <c r="M1" s="136"/>
      <c r="N1" s="136"/>
      <c r="O1" s="136"/>
      <c r="P1" s="136"/>
    </row>
    <row r="2" spans="1:18" s="146" customFormat="1" ht="21.95" customHeight="1">
      <c r="A2" s="140" t="s">
        <v>157</v>
      </c>
      <c r="B2" s="140"/>
      <c r="C2" s="141"/>
      <c r="D2" s="141"/>
      <c r="E2" s="141"/>
      <c r="F2" s="141"/>
      <c r="G2" s="141"/>
      <c r="H2" s="141"/>
      <c r="I2" s="140" t="s">
        <v>14</v>
      </c>
      <c r="J2" s="185"/>
      <c r="K2" s="143" t="s">
        <v>235</v>
      </c>
      <c r="L2" s="144"/>
      <c r="M2" s="144"/>
      <c r="N2" s="144"/>
      <c r="O2" s="144"/>
      <c r="P2" s="145"/>
    </row>
    <row r="3" spans="1:18" s="152" customFormat="1" ht="21.95" customHeight="1">
      <c r="A3" s="147" t="s">
        <v>13</v>
      </c>
      <c r="B3" s="147" t="s">
        <v>132</v>
      </c>
      <c r="C3" s="147" t="s">
        <v>159</v>
      </c>
      <c r="D3" s="147"/>
      <c r="E3" s="148" t="s">
        <v>160</v>
      </c>
      <c r="F3" s="149"/>
      <c r="G3" s="150"/>
      <c r="H3" s="147" t="s">
        <v>81</v>
      </c>
      <c r="I3" s="147" t="s">
        <v>79</v>
      </c>
      <c r="J3" s="147" t="s">
        <v>161</v>
      </c>
      <c r="K3" s="147" t="s">
        <v>137</v>
      </c>
      <c r="L3" s="147" t="s">
        <v>48</v>
      </c>
      <c r="M3" s="147" t="s">
        <v>162</v>
      </c>
      <c r="N3" s="147" t="s">
        <v>163</v>
      </c>
      <c r="O3" s="147" t="s">
        <v>164</v>
      </c>
      <c r="P3" s="147" t="s">
        <v>22</v>
      </c>
      <c r="R3" s="146"/>
    </row>
    <row r="4" spans="1:18" s="154" customFormat="1" ht="21.95" customHeight="1">
      <c r="A4" s="147"/>
      <c r="B4" s="147"/>
      <c r="C4" s="153" t="s">
        <v>165</v>
      </c>
      <c r="D4" s="153" t="s">
        <v>166</v>
      </c>
      <c r="E4" s="153" t="s">
        <v>167</v>
      </c>
      <c r="F4" s="153" t="s">
        <v>168</v>
      </c>
      <c r="G4" s="153" t="s">
        <v>169</v>
      </c>
      <c r="H4" s="147"/>
      <c r="I4" s="147"/>
      <c r="J4" s="147"/>
      <c r="K4" s="147"/>
      <c r="L4" s="147"/>
      <c r="M4" s="147"/>
      <c r="N4" s="147"/>
      <c r="O4" s="147"/>
      <c r="P4" s="147"/>
      <c r="R4" s="146"/>
    </row>
    <row r="5" spans="1:18" s="154" customFormat="1" ht="21.95" customHeight="1">
      <c r="A5" s="155">
        <f t="shared" ref="A5:A11" si="0">ROW()-4</f>
        <v>1</v>
      </c>
      <c r="B5" s="156" t="s">
        <v>170</v>
      </c>
      <c r="C5" s="157" t="s">
        <v>170</v>
      </c>
      <c r="D5" s="158" t="s">
        <v>171</v>
      </c>
      <c r="E5" s="155">
        <v>2400</v>
      </c>
      <c r="F5" s="155">
        <v>1860</v>
      </c>
      <c r="G5" s="155" t="s">
        <v>172</v>
      </c>
      <c r="H5" s="155">
        <v>1</v>
      </c>
      <c r="I5" s="155" t="s">
        <v>125</v>
      </c>
      <c r="J5" s="159">
        <f>E5*F5*H5/1000000</f>
        <v>4.4640000000000004</v>
      </c>
      <c r="K5" s="160"/>
      <c r="L5" s="160"/>
      <c r="M5" s="161"/>
      <c r="N5" s="161"/>
      <c r="O5" s="161"/>
      <c r="P5" s="162"/>
      <c r="R5" s="146"/>
    </row>
    <row r="6" spans="1:18" s="154" customFormat="1" ht="21.95" customHeight="1">
      <c r="A6" s="155">
        <f t="shared" si="0"/>
        <v>2</v>
      </c>
      <c r="B6" s="156"/>
      <c r="C6" s="157" t="s">
        <v>173</v>
      </c>
      <c r="D6" s="158"/>
      <c r="E6" s="155"/>
      <c r="F6" s="155"/>
      <c r="G6" s="155"/>
      <c r="H6" s="155">
        <v>4</v>
      </c>
      <c r="I6" s="155" t="s">
        <v>174</v>
      </c>
      <c r="J6" s="159">
        <f>H6</f>
        <v>4</v>
      </c>
      <c r="K6" s="160"/>
      <c r="L6" s="160"/>
      <c r="M6" s="161"/>
      <c r="N6" s="161"/>
      <c r="O6" s="161"/>
      <c r="P6" s="162"/>
      <c r="R6" s="146"/>
    </row>
    <row r="7" spans="1:18" s="154" customFormat="1" ht="21.95" customHeight="1">
      <c r="A7" s="155">
        <f t="shared" si="0"/>
        <v>3</v>
      </c>
      <c r="B7" s="156"/>
      <c r="C7" s="163" t="s">
        <v>175</v>
      </c>
      <c r="D7" s="158" t="s">
        <v>176</v>
      </c>
      <c r="E7" s="155">
        <v>1680</v>
      </c>
      <c r="F7" s="155">
        <v>45</v>
      </c>
      <c r="G7" s="155">
        <v>18</v>
      </c>
      <c r="H7" s="155">
        <v>1</v>
      </c>
      <c r="I7" s="155" t="s">
        <v>125</v>
      </c>
      <c r="J7" s="159">
        <f t="shared" ref="J7:J15" si="1">E7/1000*F7/1000*H7</f>
        <v>7.5600000000000001E-2</v>
      </c>
      <c r="K7" s="160"/>
      <c r="L7" s="160"/>
      <c r="M7" s="161"/>
      <c r="N7" s="161"/>
      <c r="O7" s="161"/>
      <c r="P7" s="162"/>
      <c r="R7" s="146"/>
    </row>
    <row r="8" spans="1:18" s="154" customFormat="1" ht="21.95" customHeight="1">
      <c r="A8" s="155">
        <f t="shared" si="0"/>
        <v>4</v>
      </c>
      <c r="B8" s="156"/>
      <c r="C8" s="163" t="s">
        <v>177</v>
      </c>
      <c r="D8" s="158" t="s">
        <v>176</v>
      </c>
      <c r="E8" s="155">
        <v>2400</v>
      </c>
      <c r="F8" s="155">
        <v>45</v>
      </c>
      <c r="G8" s="155">
        <v>18</v>
      </c>
      <c r="H8" s="155">
        <v>2</v>
      </c>
      <c r="I8" s="155" t="s">
        <v>125</v>
      </c>
      <c r="J8" s="159">
        <f t="shared" si="1"/>
        <v>0.216</v>
      </c>
      <c r="K8" s="160"/>
      <c r="L8" s="160"/>
      <c r="M8" s="161"/>
      <c r="N8" s="161"/>
      <c r="O8" s="161"/>
      <c r="P8" s="162"/>
      <c r="R8" s="146"/>
    </row>
    <row r="9" spans="1:18" s="154" customFormat="1" ht="21.95" customHeight="1">
      <c r="A9" s="155">
        <f t="shared" si="0"/>
        <v>5</v>
      </c>
      <c r="B9" s="156"/>
      <c r="C9" s="163" t="s">
        <v>177</v>
      </c>
      <c r="D9" s="158" t="s">
        <v>176</v>
      </c>
      <c r="E9" s="155">
        <f>443+443+442+442</f>
        <v>1770</v>
      </c>
      <c r="F9" s="155">
        <v>75</v>
      </c>
      <c r="G9" s="155">
        <v>18</v>
      </c>
      <c r="H9" s="155">
        <v>1</v>
      </c>
      <c r="I9" s="155" t="s">
        <v>125</v>
      </c>
      <c r="J9" s="159">
        <f t="shared" si="1"/>
        <v>0.13275000000000001</v>
      </c>
      <c r="K9" s="160"/>
      <c r="L9" s="160"/>
      <c r="M9" s="161"/>
      <c r="N9" s="161"/>
      <c r="O9" s="161"/>
      <c r="P9" s="162"/>
      <c r="R9" s="146"/>
    </row>
    <row r="10" spans="1:18" s="154" customFormat="1" ht="21.95" customHeight="1">
      <c r="A10" s="155">
        <f t="shared" si="0"/>
        <v>6</v>
      </c>
      <c r="B10" s="156"/>
      <c r="C10" s="163" t="s">
        <v>178</v>
      </c>
      <c r="D10" s="158" t="s">
        <v>176</v>
      </c>
      <c r="E10" s="155">
        <v>180</v>
      </c>
      <c r="F10" s="155">
        <v>443</v>
      </c>
      <c r="G10" s="155">
        <v>18</v>
      </c>
      <c r="H10" s="155">
        <v>2</v>
      </c>
      <c r="I10" s="155" t="s">
        <v>125</v>
      </c>
      <c r="J10" s="159">
        <f t="shared" si="1"/>
        <v>0.15947999999999998</v>
      </c>
      <c r="K10" s="160"/>
      <c r="L10" s="160"/>
      <c r="M10" s="161"/>
      <c r="N10" s="161"/>
      <c r="O10" s="161"/>
      <c r="P10" s="162"/>
      <c r="R10" s="146"/>
    </row>
    <row r="11" spans="1:18" s="154" customFormat="1" ht="21.95" customHeight="1">
      <c r="A11" s="155">
        <f t="shared" si="0"/>
        <v>7</v>
      </c>
      <c r="B11" s="156"/>
      <c r="C11" s="163" t="s">
        <v>178</v>
      </c>
      <c r="D11" s="158" t="s">
        <v>176</v>
      </c>
      <c r="E11" s="155">
        <v>180</v>
      </c>
      <c r="F11" s="155">
        <v>442</v>
      </c>
      <c r="G11" s="155">
        <v>18</v>
      </c>
      <c r="H11" s="155">
        <v>2</v>
      </c>
      <c r="I11" s="155" t="s">
        <v>125</v>
      </c>
      <c r="J11" s="159">
        <f t="shared" si="1"/>
        <v>0.15912000000000001</v>
      </c>
      <c r="K11" s="160"/>
      <c r="L11" s="160"/>
      <c r="M11" s="161"/>
      <c r="N11" s="161"/>
      <c r="O11" s="161"/>
      <c r="P11" s="162"/>
      <c r="R11" s="146"/>
    </row>
    <row r="12" spans="1:18" s="154" customFormat="1" ht="21.95" customHeight="1">
      <c r="A12" s="155">
        <f t="shared" ref="A12:A17" si="2">ROW()-4</f>
        <v>8</v>
      </c>
      <c r="B12" s="156"/>
      <c r="C12" s="163" t="s">
        <v>179</v>
      </c>
      <c r="D12" s="158" t="s">
        <v>176</v>
      </c>
      <c r="E12" s="155">
        <v>855</v>
      </c>
      <c r="F12" s="155">
        <v>443</v>
      </c>
      <c r="G12" s="155">
        <v>18</v>
      </c>
      <c r="H12" s="155">
        <v>2</v>
      </c>
      <c r="I12" s="155" t="s">
        <v>125</v>
      </c>
      <c r="J12" s="159">
        <f t="shared" si="1"/>
        <v>0.75752999999999993</v>
      </c>
      <c r="K12" s="160"/>
      <c r="L12" s="160"/>
      <c r="M12" s="161"/>
      <c r="N12" s="161"/>
      <c r="O12" s="161"/>
      <c r="P12" s="162"/>
      <c r="R12" s="146"/>
    </row>
    <row r="13" spans="1:18" s="154" customFormat="1" ht="21.95" customHeight="1">
      <c r="A13" s="155">
        <f t="shared" si="2"/>
        <v>9</v>
      </c>
      <c r="B13" s="156"/>
      <c r="C13" s="163" t="s">
        <v>179</v>
      </c>
      <c r="D13" s="158" t="s">
        <v>176</v>
      </c>
      <c r="E13" s="155">
        <v>855</v>
      </c>
      <c r="F13" s="155">
        <v>442</v>
      </c>
      <c r="G13" s="155">
        <v>18</v>
      </c>
      <c r="H13" s="155">
        <v>2</v>
      </c>
      <c r="I13" s="155" t="s">
        <v>125</v>
      </c>
      <c r="J13" s="159">
        <f t="shared" si="1"/>
        <v>0.75581999999999994</v>
      </c>
      <c r="K13" s="160"/>
      <c r="L13" s="160"/>
      <c r="M13" s="161"/>
      <c r="N13" s="161"/>
      <c r="O13" s="161"/>
      <c r="P13" s="162"/>
      <c r="R13" s="146"/>
    </row>
    <row r="14" spans="1:18" s="154" customFormat="1" ht="21.95" customHeight="1">
      <c r="A14" s="155">
        <f t="shared" si="2"/>
        <v>10</v>
      </c>
      <c r="B14" s="156"/>
      <c r="C14" s="163" t="s">
        <v>179</v>
      </c>
      <c r="D14" s="158" t="s">
        <v>176</v>
      </c>
      <c r="E14" s="155">
        <v>667</v>
      </c>
      <c r="F14" s="155">
        <v>443</v>
      </c>
      <c r="G14" s="155">
        <v>18</v>
      </c>
      <c r="H14" s="155">
        <v>2</v>
      </c>
      <c r="I14" s="155" t="s">
        <v>125</v>
      </c>
      <c r="J14" s="159">
        <f t="shared" si="1"/>
        <v>0.59096199999999999</v>
      </c>
      <c r="K14" s="160"/>
      <c r="L14" s="160"/>
      <c r="M14" s="161"/>
      <c r="N14" s="161"/>
      <c r="O14" s="161"/>
      <c r="P14" s="162"/>
      <c r="R14" s="146"/>
    </row>
    <row r="15" spans="1:18" s="154" customFormat="1" ht="21.95" customHeight="1">
      <c r="A15" s="155">
        <f t="shared" si="2"/>
        <v>11</v>
      </c>
      <c r="B15" s="156"/>
      <c r="C15" s="163" t="s">
        <v>179</v>
      </c>
      <c r="D15" s="158" t="s">
        <v>176</v>
      </c>
      <c r="E15" s="155">
        <v>667</v>
      </c>
      <c r="F15" s="155">
        <v>442</v>
      </c>
      <c r="G15" s="155">
        <f>G12</f>
        <v>18</v>
      </c>
      <c r="H15" s="155">
        <v>2</v>
      </c>
      <c r="I15" s="155" t="s">
        <v>125</v>
      </c>
      <c r="J15" s="159">
        <f t="shared" si="1"/>
        <v>0.58962800000000004</v>
      </c>
      <c r="K15" s="160"/>
      <c r="L15" s="160"/>
      <c r="M15" s="161"/>
      <c r="N15" s="161"/>
      <c r="O15" s="161"/>
      <c r="P15" s="162"/>
      <c r="R15" s="146"/>
    </row>
    <row r="16" spans="1:18" s="170" customFormat="1" ht="21.95" customHeight="1">
      <c r="A16" s="155">
        <f t="shared" si="2"/>
        <v>12</v>
      </c>
      <c r="B16" s="164" t="s">
        <v>180</v>
      </c>
      <c r="C16" s="165" t="s">
        <v>181</v>
      </c>
      <c r="D16" s="166"/>
      <c r="E16" s="167"/>
      <c r="F16" s="167" t="s">
        <v>236</v>
      </c>
      <c r="G16" s="167"/>
      <c r="H16" s="168">
        <v>4</v>
      </c>
      <c r="I16" s="155" t="s">
        <v>183</v>
      </c>
      <c r="J16" s="159">
        <f>H16</f>
        <v>4</v>
      </c>
      <c r="K16" s="160"/>
      <c r="L16" s="160"/>
      <c r="M16" s="161"/>
      <c r="N16" s="161"/>
      <c r="O16" s="161"/>
      <c r="P16" s="169"/>
      <c r="R16" s="146"/>
    </row>
    <row r="17" spans="1:18" s="152" customFormat="1" ht="21.95" customHeight="1">
      <c r="A17" s="155">
        <f t="shared" si="2"/>
        <v>13</v>
      </c>
      <c r="B17" s="171" t="str">
        <f>K2&amp;"小计"</f>
        <v>A4玄关柜小计</v>
      </c>
      <c r="C17" s="171"/>
      <c r="D17" s="171"/>
      <c r="E17" s="171"/>
      <c r="F17" s="171"/>
      <c r="G17" s="171"/>
      <c r="H17" s="171"/>
      <c r="I17" s="171"/>
      <c r="J17" s="171"/>
      <c r="K17" s="172"/>
      <c r="L17" s="200"/>
      <c r="M17" s="174"/>
      <c r="N17" s="174"/>
      <c r="O17" s="174"/>
      <c r="P17" s="162"/>
      <c r="R17" s="146"/>
    </row>
    <row r="18" spans="1:18" s="152" customFormat="1" ht="21.95" customHeight="1">
      <c r="A18" s="171" t="str">
        <f>K2&amp;"综合单价"</f>
        <v>A4玄关柜综合单价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97"/>
      <c r="L18" s="178"/>
      <c r="M18" s="174"/>
      <c r="N18" s="174"/>
      <c r="O18" s="174"/>
      <c r="P18" s="162"/>
      <c r="R18" s="146"/>
    </row>
    <row r="19" spans="1:18" s="181" customFormat="1" ht="21.95" customHeight="1">
      <c r="A19" s="179" t="s">
        <v>184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R19" s="146"/>
    </row>
    <row r="20" spans="1:18" ht="21.95" customHeight="1">
      <c r="R20" s="146"/>
    </row>
    <row r="21" spans="1:18" s="139" customFormat="1" ht="35.1" customHeight="1">
      <c r="A21" s="136" t="str">
        <f>K22&amp;"报价清单"</f>
        <v>A4公卫报价清单</v>
      </c>
      <c r="B21" s="136"/>
      <c r="C21" s="136"/>
      <c r="D21" s="137"/>
      <c r="E21" s="136"/>
      <c r="F21" s="136"/>
      <c r="G21" s="136"/>
      <c r="H21" s="136"/>
      <c r="I21" s="136"/>
      <c r="J21" s="136"/>
      <c r="K21" s="138"/>
      <c r="L21" s="138"/>
      <c r="M21" s="136"/>
      <c r="N21" s="136"/>
      <c r="O21" s="136"/>
      <c r="P21" s="136"/>
      <c r="R21" s="146"/>
    </row>
    <row r="22" spans="1:18" s="146" customFormat="1" ht="21.95" customHeight="1">
      <c r="A22" s="140" t="s">
        <v>157</v>
      </c>
      <c r="B22" s="140"/>
      <c r="C22" s="141"/>
      <c r="D22" s="141"/>
      <c r="E22" s="141"/>
      <c r="F22" s="141"/>
      <c r="G22" s="141"/>
      <c r="H22" s="141"/>
      <c r="I22" s="140" t="s">
        <v>14</v>
      </c>
      <c r="J22" s="185"/>
      <c r="K22" s="143" t="s">
        <v>237</v>
      </c>
      <c r="L22" s="144"/>
      <c r="M22" s="144"/>
      <c r="N22" s="144"/>
      <c r="O22" s="144"/>
      <c r="P22" s="145"/>
    </row>
    <row r="23" spans="1:18" s="152" customFormat="1" ht="21.95" customHeight="1">
      <c r="A23" s="147" t="s">
        <v>13</v>
      </c>
      <c r="B23" s="147" t="s">
        <v>132</v>
      </c>
      <c r="C23" s="147" t="s">
        <v>159</v>
      </c>
      <c r="D23" s="147"/>
      <c r="E23" s="148" t="s">
        <v>160</v>
      </c>
      <c r="F23" s="149"/>
      <c r="G23" s="150"/>
      <c r="H23" s="147" t="s">
        <v>81</v>
      </c>
      <c r="I23" s="147" t="s">
        <v>79</v>
      </c>
      <c r="J23" s="147" t="s">
        <v>161</v>
      </c>
      <c r="K23" s="147" t="s">
        <v>137</v>
      </c>
      <c r="L23" s="147" t="s">
        <v>48</v>
      </c>
      <c r="M23" s="147" t="s">
        <v>162</v>
      </c>
      <c r="N23" s="147" t="s">
        <v>163</v>
      </c>
      <c r="O23" s="147" t="s">
        <v>164</v>
      </c>
      <c r="P23" s="147" t="s">
        <v>22</v>
      </c>
      <c r="R23" s="146"/>
    </row>
    <row r="24" spans="1:18" s="154" customFormat="1" ht="21.95" customHeight="1">
      <c r="A24" s="147"/>
      <c r="B24" s="147"/>
      <c r="C24" s="153" t="s">
        <v>165</v>
      </c>
      <c r="D24" s="153" t="s">
        <v>166</v>
      </c>
      <c r="E24" s="153" t="s">
        <v>167</v>
      </c>
      <c r="F24" s="153" t="s">
        <v>168</v>
      </c>
      <c r="G24" s="153" t="s">
        <v>169</v>
      </c>
      <c r="H24" s="147"/>
      <c r="I24" s="147"/>
      <c r="J24" s="147"/>
      <c r="K24" s="147"/>
      <c r="L24" s="147"/>
      <c r="M24" s="147"/>
      <c r="N24" s="147"/>
      <c r="O24" s="147"/>
      <c r="P24" s="147"/>
      <c r="R24" s="146"/>
    </row>
    <row r="25" spans="1:18" s="154" customFormat="1" ht="21.95" customHeight="1">
      <c r="A25" s="155">
        <v>1</v>
      </c>
      <c r="B25" s="186" t="s">
        <v>170</v>
      </c>
      <c r="C25" s="157" t="s">
        <v>186</v>
      </c>
      <c r="D25" s="158" t="s">
        <v>187</v>
      </c>
      <c r="E25" s="155">
        <v>900</v>
      </c>
      <c r="F25" s="155">
        <v>850</v>
      </c>
      <c r="G25" s="155">
        <v>150</v>
      </c>
      <c r="H25" s="155">
        <v>1</v>
      </c>
      <c r="I25" s="155" t="s">
        <v>125</v>
      </c>
      <c r="J25" s="159">
        <f>E25/1000*F25/1000</f>
        <v>0.76500000000000001</v>
      </c>
      <c r="K25" s="160"/>
      <c r="L25" s="160"/>
      <c r="M25" s="161"/>
      <c r="N25" s="161"/>
      <c r="O25" s="161"/>
      <c r="P25" s="162"/>
      <c r="R25" s="146"/>
    </row>
    <row r="26" spans="1:18" s="154" customFormat="1" ht="21.95" customHeight="1">
      <c r="A26" s="155">
        <v>2</v>
      </c>
      <c r="B26" s="187"/>
      <c r="C26" s="163" t="s">
        <v>175</v>
      </c>
      <c r="D26" s="158" t="s">
        <v>188</v>
      </c>
      <c r="E26" s="155">
        <v>814</v>
      </c>
      <c r="F26" s="155">
        <v>50</v>
      </c>
      <c r="G26" s="155">
        <v>18</v>
      </c>
      <c r="H26" s="155">
        <v>1</v>
      </c>
      <c r="I26" s="155" t="s">
        <v>125</v>
      </c>
      <c r="J26" s="159">
        <f t="shared" ref="J26:J28" si="3">E26/1000*F26/1000*H26</f>
        <v>4.0699999999999993E-2</v>
      </c>
      <c r="K26" s="160"/>
      <c r="L26" s="160"/>
      <c r="M26" s="161"/>
      <c r="N26" s="161"/>
      <c r="O26" s="161"/>
      <c r="P26" s="162"/>
      <c r="R26" s="146"/>
    </row>
    <row r="27" spans="1:18" s="154" customFormat="1" ht="21.95" customHeight="1">
      <c r="A27" s="155">
        <v>3</v>
      </c>
      <c r="B27" s="187"/>
      <c r="C27" s="163" t="s">
        <v>179</v>
      </c>
      <c r="D27" s="158" t="s">
        <v>189</v>
      </c>
      <c r="E27" s="155">
        <v>732</v>
      </c>
      <c r="F27" s="155">
        <v>200</v>
      </c>
      <c r="G27" s="155">
        <v>18</v>
      </c>
      <c r="H27" s="155">
        <v>2</v>
      </c>
      <c r="I27" s="155" t="s">
        <v>125</v>
      </c>
      <c r="J27" s="159">
        <f t="shared" si="3"/>
        <v>0.2928</v>
      </c>
      <c r="K27" s="160"/>
      <c r="L27" s="160"/>
      <c r="M27" s="161"/>
      <c r="N27" s="161"/>
      <c r="O27" s="161"/>
      <c r="P27" s="162"/>
      <c r="R27" s="146"/>
    </row>
    <row r="28" spans="1:18" s="154" customFormat="1" ht="21.95" customHeight="1">
      <c r="A28" s="155">
        <v>4</v>
      </c>
      <c r="B28" s="187"/>
      <c r="C28" s="163" t="s">
        <v>179</v>
      </c>
      <c r="D28" s="158" t="s">
        <v>189</v>
      </c>
      <c r="E28" s="155">
        <v>732</v>
      </c>
      <c r="F28" s="155">
        <v>450</v>
      </c>
      <c r="G28" s="155">
        <f>G27</f>
        <v>18</v>
      </c>
      <c r="H28" s="155">
        <v>1</v>
      </c>
      <c r="I28" s="155" t="s">
        <v>125</v>
      </c>
      <c r="J28" s="159">
        <f t="shared" si="3"/>
        <v>0.32939999999999997</v>
      </c>
      <c r="K28" s="160"/>
      <c r="L28" s="160"/>
      <c r="M28" s="161"/>
      <c r="N28" s="161"/>
      <c r="O28" s="161"/>
      <c r="P28" s="162"/>
      <c r="R28" s="146"/>
    </row>
    <row r="29" spans="1:18" s="139" customFormat="1" ht="21.95" customHeight="1">
      <c r="A29" s="155">
        <v>5</v>
      </c>
      <c r="B29" s="155" t="s">
        <v>180</v>
      </c>
      <c r="C29" s="165" t="s">
        <v>181</v>
      </c>
      <c r="D29" s="188"/>
      <c r="E29" s="189"/>
      <c r="F29" s="167" t="s">
        <v>238</v>
      </c>
      <c r="G29" s="167"/>
      <c r="H29" s="168">
        <v>2</v>
      </c>
      <c r="I29" s="155" t="s">
        <v>183</v>
      </c>
      <c r="J29" s="159">
        <f>H29</f>
        <v>2</v>
      </c>
      <c r="K29" s="160"/>
      <c r="L29" s="160"/>
      <c r="M29" s="161"/>
      <c r="N29" s="161"/>
      <c r="O29" s="161"/>
      <c r="P29" s="169"/>
      <c r="R29" s="146"/>
    </row>
    <row r="30" spans="1:18" s="152" customFormat="1" ht="21.95" customHeight="1">
      <c r="A30" s="155">
        <v>6</v>
      </c>
      <c r="B30" s="171" t="str">
        <f>K22&amp;"镜柜小计"</f>
        <v>A4公卫镜柜小计</v>
      </c>
      <c r="C30" s="171"/>
      <c r="D30" s="171"/>
      <c r="E30" s="171"/>
      <c r="F30" s="171"/>
      <c r="G30" s="171"/>
      <c r="H30" s="171"/>
      <c r="I30" s="171"/>
      <c r="J30" s="171"/>
      <c r="K30" s="172"/>
      <c r="L30" s="200"/>
      <c r="M30" s="174"/>
      <c r="N30" s="174"/>
      <c r="O30" s="174"/>
      <c r="P30" s="162"/>
      <c r="R30" s="146"/>
    </row>
    <row r="31" spans="1:18" s="154" customFormat="1" ht="21.95" customHeight="1">
      <c r="A31" s="155">
        <v>7</v>
      </c>
      <c r="B31" s="156" t="s">
        <v>170</v>
      </c>
      <c r="C31" s="190" t="s">
        <v>191</v>
      </c>
      <c r="D31" s="158" t="s">
        <v>188</v>
      </c>
      <c r="E31" s="155">
        <v>530</v>
      </c>
      <c r="F31" s="155">
        <v>846</v>
      </c>
      <c r="G31" s="155">
        <v>600</v>
      </c>
      <c r="H31" s="155">
        <v>1</v>
      </c>
      <c r="I31" s="155" t="s">
        <v>156</v>
      </c>
      <c r="J31" s="159">
        <f>F31/1000</f>
        <v>0.84599999999999997</v>
      </c>
      <c r="K31" s="160"/>
      <c r="L31" s="160"/>
      <c r="M31" s="161"/>
      <c r="N31" s="161"/>
      <c r="O31" s="161"/>
      <c r="P31" s="162"/>
      <c r="R31" s="146"/>
    </row>
    <row r="32" spans="1:18" s="154" customFormat="1" ht="21.95" customHeight="1">
      <c r="A32" s="155">
        <v>8</v>
      </c>
      <c r="B32" s="156"/>
      <c r="C32" s="191" t="s">
        <v>179</v>
      </c>
      <c r="D32" s="158" t="s">
        <v>176</v>
      </c>
      <c r="E32" s="155">
        <v>475</v>
      </c>
      <c r="F32" s="155">
        <v>405</v>
      </c>
      <c r="G32" s="155">
        <v>18</v>
      </c>
      <c r="H32" s="155">
        <v>2</v>
      </c>
      <c r="I32" s="155" t="s">
        <v>125</v>
      </c>
      <c r="J32" s="159">
        <f t="shared" ref="J32:J35" si="4">E32/1000*F32/1000*H32</f>
        <v>0.38474999999999998</v>
      </c>
      <c r="K32" s="160"/>
      <c r="L32" s="160"/>
      <c r="M32" s="161"/>
      <c r="N32" s="161"/>
      <c r="O32" s="161"/>
      <c r="P32" s="162"/>
      <c r="R32" s="146"/>
    </row>
    <row r="33" spans="1:18" s="154" customFormat="1" ht="21.95" customHeight="1">
      <c r="A33" s="155">
        <v>9</v>
      </c>
      <c r="B33" s="156"/>
      <c r="C33" s="191" t="s">
        <v>192</v>
      </c>
      <c r="D33" s="158" t="s">
        <v>176</v>
      </c>
      <c r="E33" s="155">
        <v>530</v>
      </c>
      <c r="F33" s="155">
        <v>600</v>
      </c>
      <c r="G33" s="155">
        <v>18</v>
      </c>
      <c r="H33" s="155">
        <v>1</v>
      </c>
      <c r="I33" s="155" t="s">
        <v>125</v>
      </c>
      <c r="J33" s="159">
        <f t="shared" si="4"/>
        <v>0.318</v>
      </c>
      <c r="K33" s="160"/>
      <c r="L33" s="160"/>
      <c r="M33" s="161"/>
      <c r="N33" s="161"/>
      <c r="O33" s="161"/>
      <c r="P33" s="162"/>
      <c r="R33" s="146"/>
    </row>
    <row r="34" spans="1:18" s="154" customFormat="1" ht="21.95" customHeight="1">
      <c r="A34" s="155">
        <v>10</v>
      </c>
      <c r="B34" s="156"/>
      <c r="C34" s="191" t="s">
        <v>177</v>
      </c>
      <c r="D34" s="158" t="s">
        <v>176</v>
      </c>
      <c r="E34" s="155">
        <f>405*2</f>
        <v>810</v>
      </c>
      <c r="F34" s="155">
        <v>90</v>
      </c>
      <c r="G34" s="155">
        <v>18</v>
      </c>
      <c r="H34" s="155">
        <v>1</v>
      </c>
      <c r="I34" s="155" t="s">
        <v>125</v>
      </c>
      <c r="J34" s="159">
        <f t="shared" si="4"/>
        <v>7.2900000000000006E-2</v>
      </c>
      <c r="K34" s="160"/>
      <c r="L34" s="160"/>
      <c r="M34" s="161"/>
      <c r="N34" s="161"/>
      <c r="O34" s="161"/>
      <c r="P34" s="162"/>
      <c r="R34" s="146"/>
    </row>
    <row r="35" spans="1:18" s="154" customFormat="1" ht="21.95" customHeight="1">
      <c r="A35" s="155">
        <v>11</v>
      </c>
      <c r="B35" s="156"/>
      <c r="C35" s="191" t="s">
        <v>177</v>
      </c>
      <c r="D35" s="158" t="s">
        <v>176</v>
      </c>
      <c r="E35" s="155">
        <v>530</v>
      </c>
      <c r="F35" s="155">
        <v>18</v>
      </c>
      <c r="G35" s="155">
        <v>18</v>
      </c>
      <c r="H35" s="155">
        <v>1</v>
      </c>
      <c r="I35" s="155" t="s">
        <v>125</v>
      </c>
      <c r="J35" s="159">
        <f t="shared" si="4"/>
        <v>9.5400000000000016E-3</v>
      </c>
      <c r="K35" s="160"/>
      <c r="L35" s="160"/>
      <c r="M35" s="161"/>
      <c r="N35" s="161"/>
      <c r="O35" s="161"/>
      <c r="P35" s="162"/>
      <c r="R35" s="146"/>
    </row>
    <row r="36" spans="1:18" s="139" customFormat="1" ht="21.95" customHeight="1">
      <c r="A36" s="155">
        <v>12</v>
      </c>
      <c r="B36" s="155" t="s">
        <v>180</v>
      </c>
      <c r="C36" s="165" t="s">
        <v>181</v>
      </c>
      <c r="D36" s="188"/>
      <c r="E36" s="189"/>
      <c r="F36" s="167">
        <v>810</v>
      </c>
      <c r="G36" s="167"/>
      <c r="H36" s="168">
        <v>1</v>
      </c>
      <c r="I36" s="155" t="s">
        <v>183</v>
      </c>
      <c r="J36" s="159">
        <f>H36</f>
        <v>1</v>
      </c>
      <c r="K36" s="160"/>
      <c r="L36" s="160"/>
      <c r="M36" s="161"/>
      <c r="N36" s="161"/>
      <c r="O36" s="161"/>
      <c r="P36" s="169"/>
      <c r="R36" s="146"/>
    </row>
    <row r="37" spans="1:18" s="154" customFormat="1" ht="21.95" customHeight="1">
      <c r="A37" s="155">
        <v>13</v>
      </c>
      <c r="B37" s="155" t="s">
        <v>193</v>
      </c>
      <c r="C37" s="190" t="s">
        <v>194</v>
      </c>
      <c r="D37" s="190" t="s">
        <v>195</v>
      </c>
      <c r="E37" s="192">
        <v>850</v>
      </c>
      <c r="F37" s="193">
        <v>600</v>
      </c>
      <c r="G37" s="193"/>
      <c r="H37" s="194">
        <f>E37/1000</f>
        <v>0.85</v>
      </c>
      <c r="I37" s="195" t="s">
        <v>156</v>
      </c>
      <c r="J37" s="159">
        <f>H37</f>
        <v>0.85</v>
      </c>
      <c r="K37" s="160"/>
      <c r="L37" s="160"/>
      <c r="M37" s="161"/>
      <c r="N37" s="161"/>
      <c r="O37" s="161"/>
      <c r="P37" s="196" t="s">
        <v>196</v>
      </c>
      <c r="R37" s="146"/>
    </row>
    <row r="38" spans="1:18" s="152" customFormat="1" ht="21.95" customHeight="1">
      <c r="A38" s="155">
        <v>14</v>
      </c>
      <c r="B38" s="171" t="str">
        <f>K22&amp;"地柜小计"</f>
        <v>A4公卫地柜小计</v>
      </c>
      <c r="C38" s="171"/>
      <c r="D38" s="171"/>
      <c r="E38" s="171"/>
      <c r="F38" s="171"/>
      <c r="G38" s="171"/>
      <c r="H38" s="171"/>
      <c r="I38" s="171"/>
      <c r="J38" s="171"/>
      <c r="K38" s="172"/>
      <c r="L38" s="200"/>
      <c r="M38" s="174"/>
      <c r="N38" s="174"/>
      <c r="O38" s="174"/>
      <c r="P38" s="162"/>
      <c r="R38" s="146"/>
    </row>
    <row r="39" spans="1:18" s="152" customFormat="1" ht="21.95" customHeight="1">
      <c r="A39" s="171" t="str">
        <f>K22&amp;"综合单价"</f>
        <v>A4公卫综合单价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97"/>
      <c r="L39" s="178"/>
      <c r="M39" s="174"/>
      <c r="N39" s="174"/>
      <c r="O39" s="174"/>
      <c r="P39" s="162"/>
      <c r="R39" s="146"/>
    </row>
    <row r="40" spans="1:18" s="181" customFormat="1" ht="21.95" customHeight="1">
      <c r="A40" s="179" t="s">
        <v>184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R40" s="146"/>
    </row>
    <row r="41" spans="1:18" ht="21.95" customHeight="1">
      <c r="R41" s="146"/>
    </row>
    <row r="42" spans="1:18" ht="21.95" customHeight="1">
      <c r="A42" s="136" t="str">
        <f>K43&amp;"报价清单"</f>
        <v>A4主卫报价清单</v>
      </c>
      <c r="B42" s="136"/>
      <c r="C42" s="136"/>
      <c r="D42" s="137"/>
      <c r="E42" s="136"/>
      <c r="F42" s="136"/>
      <c r="G42" s="136"/>
      <c r="H42" s="136"/>
      <c r="I42" s="136"/>
      <c r="J42" s="136"/>
      <c r="K42" s="138"/>
      <c r="L42" s="138"/>
      <c r="M42" s="136"/>
      <c r="N42" s="136"/>
      <c r="O42" s="136"/>
      <c r="P42" s="136"/>
      <c r="R42" s="146"/>
    </row>
    <row r="43" spans="1:18" ht="21.95" customHeight="1">
      <c r="A43" s="140" t="s">
        <v>157</v>
      </c>
      <c r="B43" s="140"/>
      <c r="C43" s="141"/>
      <c r="D43" s="141"/>
      <c r="E43" s="141"/>
      <c r="F43" s="141"/>
      <c r="G43" s="141"/>
      <c r="H43" s="141"/>
      <c r="I43" s="140" t="s">
        <v>14</v>
      </c>
      <c r="J43" s="185"/>
      <c r="K43" s="143" t="s">
        <v>239</v>
      </c>
      <c r="L43" s="144"/>
      <c r="M43" s="144"/>
      <c r="N43" s="144"/>
      <c r="O43" s="144"/>
      <c r="P43" s="145"/>
      <c r="R43" s="146"/>
    </row>
    <row r="44" spans="1:18" ht="21.95" customHeight="1">
      <c r="A44" s="147" t="s">
        <v>13</v>
      </c>
      <c r="B44" s="147" t="s">
        <v>132</v>
      </c>
      <c r="C44" s="147" t="s">
        <v>159</v>
      </c>
      <c r="D44" s="147"/>
      <c r="E44" s="148" t="s">
        <v>160</v>
      </c>
      <c r="F44" s="149"/>
      <c r="G44" s="150"/>
      <c r="H44" s="147" t="s">
        <v>81</v>
      </c>
      <c r="I44" s="147" t="s">
        <v>79</v>
      </c>
      <c r="J44" s="147" t="s">
        <v>161</v>
      </c>
      <c r="K44" s="147" t="s">
        <v>137</v>
      </c>
      <c r="L44" s="147" t="s">
        <v>48</v>
      </c>
      <c r="M44" s="147" t="s">
        <v>162</v>
      </c>
      <c r="N44" s="147" t="s">
        <v>163</v>
      </c>
      <c r="O44" s="147" t="s">
        <v>164</v>
      </c>
      <c r="P44" s="147" t="s">
        <v>22</v>
      </c>
      <c r="R44" s="146"/>
    </row>
    <row r="45" spans="1:18" ht="21.95" customHeight="1">
      <c r="A45" s="147"/>
      <c r="B45" s="147"/>
      <c r="C45" s="153" t="s">
        <v>165</v>
      </c>
      <c r="D45" s="153" t="s">
        <v>166</v>
      </c>
      <c r="E45" s="153" t="s">
        <v>167</v>
      </c>
      <c r="F45" s="153" t="s">
        <v>168</v>
      </c>
      <c r="G45" s="153" t="s">
        <v>169</v>
      </c>
      <c r="H45" s="147"/>
      <c r="I45" s="147"/>
      <c r="J45" s="147"/>
      <c r="K45" s="147"/>
      <c r="L45" s="147"/>
      <c r="M45" s="147"/>
      <c r="N45" s="147"/>
      <c r="O45" s="147"/>
      <c r="P45" s="147"/>
      <c r="R45" s="146"/>
    </row>
    <row r="46" spans="1:18" ht="21.95" customHeight="1">
      <c r="A46" s="155">
        <v>1</v>
      </c>
      <c r="B46" s="186" t="s">
        <v>170</v>
      </c>
      <c r="C46" s="157" t="s">
        <v>186</v>
      </c>
      <c r="D46" s="158" t="s">
        <v>187</v>
      </c>
      <c r="E46" s="155">
        <v>900</v>
      </c>
      <c r="F46" s="155">
        <v>850</v>
      </c>
      <c r="G46" s="155">
        <v>150</v>
      </c>
      <c r="H46" s="155">
        <v>1</v>
      </c>
      <c r="I46" s="155" t="s">
        <v>125</v>
      </c>
      <c r="J46" s="159">
        <f>E46/1000*F46/1000</f>
        <v>0.76500000000000001</v>
      </c>
      <c r="K46" s="160"/>
      <c r="L46" s="160"/>
      <c r="M46" s="161"/>
      <c r="N46" s="161"/>
      <c r="O46" s="161"/>
      <c r="P46" s="162"/>
      <c r="R46" s="146"/>
    </row>
    <row r="47" spans="1:18" ht="21.95" customHeight="1">
      <c r="A47" s="155">
        <v>2</v>
      </c>
      <c r="B47" s="187"/>
      <c r="C47" s="163" t="s">
        <v>175</v>
      </c>
      <c r="D47" s="158" t="s">
        <v>188</v>
      </c>
      <c r="E47" s="155">
        <v>814</v>
      </c>
      <c r="F47" s="155">
        <v>50</v>
      </c>
      <c r="G47" s="155">
        <v>18</v>
      </c>
      <c r="H47" s="155">
        <v>1</v>
      </c>
      <c r="I47" s="155" t="s">
        <v>125</v>
      </c>
      <c r="J47" s="159">
        <f t="shared" ref="J47:J49" si="5">E47/1000*F47/1000*H47</f>
        <v>4.0699999999999993E-2</v>
      </c>
      <c r="K47" s="160"/>
      <c r="L47" s="160"/>
      <c r="M47" s="161"/>
      <c r="N47" s="161"/>
      <c r="O47" s="161"/>
      <c r="P47" s="162"/>
      <c r="R47" s="146"/>
    </row>
    <row r="48" spans="1:18" ht="21.95" customHeight="1">
      <c r="A48" s="155">
        <v>3</v>
      </c>
      <c r="B48" s="187"/>
      <c r="C48" s="163" t="s">
        <v>179</v>
      </c>
      <c r="D48" s="158" t="s">
        <v>189</v>
      </c>
      <c r="E48" s="155">
        <v>732</v>
      </c>
      <c r="F48" s="155">
        <v>200</v>
      </c>
      <c r="G48" s="155">
        <v>18</v>
      </c>
      <c r="H48" s="155">
        <v>2</v>
      </c>
      <c r="I48" s="155" t="s">
        <v>125</v>
      </c>
      <c r="J48" s="159">
        <f t="shared" si="5"/>
        <v>0.2928</v>
      </c>
      <c r="K48" s="160"/>
      <c r="L48" s="160"/>
      <c r="M48" s="161"/>
      <c r="N48" s="161"/>
      <c r="O48" s="161"/>
      <c r="P48" s="162"/>
      <c r="R48" s="146"/>
    </row>
    <row r="49" spans="1:18" ht="21.95" customHeight="1">
      <c r="A49" s="155">
        <v>4</v>
      </c>
      <c r="B49" s="187"/>
      <c r="C49" s="163" t="s">
        <v>179</v>
      </c>
      <c r="D49" s="158" t="s">
        <v>189</v>
      </c>
      <c r="E49" s="155">
        <v>732</v>
      </c>
      <c r="F49" s="155">
        <v>450</v>
      </c>
      <c r="G49" s="155">
        <f>G48</f>
        <v>18</v>
      </c>
      <c r="H49" s="155">
        <v>1</v>
      </c>
      <c r="I49" s="155" t="s">
        <v>125</v>
      </c>
      <c r="J49" s="159">
        <f t="shared" si="5"/>
        <v>0.32939999999999997</v>
      </c>
      <c r="K49" s="160"/>
      <c r="L49" s="160"/>
      <c r="M49" s="161"/>
      <c r="N49" s="161"/>
      <c r="O49" s="161"/>
      <c r="P49" s="162"/>
      <c r="R49" s="146"/>
    </row>
    <row r="50" spans="1:18" ht="21.95" customHeight="1">
      <c r="A50" s="155">
        <v>5</v>
      </c>
      <c r="B50" s="155" t="s">
        <v>180</v>
      </c>
      <c r="C50" s="165" t="s">
        <v>181</v>
      </c>
      <c r="D50" s="188"/>
      <c r="E50" s="189"/>
      <c r="F50" s="167" t="s">
        <v>238</v>
      </c>
      <c r="G50" s="167"/>
      <c r="H50" s="168">
        <v>2</v>
      </c>
      <c r="I50" s="155" t="s">
        <v>183</v>
      </c>
      <c r="J50" s="159">
        <f>H50</f>
        <v>2</v>
      </c>
      <c r="K50" s="160"/>
      <c r="L50" s="160"/>
      <c r="M50" s="161"/>
      <c r="N50" s="161"/>
      <c r="O50" s="161"/>
      <c r="P50" s="169"/>
      <c r="R50" s="146"/>
    </row>
    <row r="51" spans="1:18" ht="21.95" customHeight="1">
      <c r="A51" s="155">
        <v>6</v>
      </c>
      <c r="B51" s="171" t="str">
        <f>K43&amp;"镜柜小计"</f>
        <v>A4主卫镜柜小计</v>
      </c>
      <c r="C51" s="171"/>
      <c r="D51" s="171"/>
      <c r="E51" s="171"/>
      <c r="F51" s="171"/>
      <c r="G51" s="171"/>
      <c r="H51" s="171"/>
      <c r="I51" s="171"/>
      <c r="J51" s="171"/>
      <c r="K51" s="172"/>
      <c r="L51" s="200"/>
      <c r="M51" s="174"/>
      <c r="N51" s="174"/>
      <c r="O51" s="174"/>
      <c r="P51" s="162"/>
      <c r="R51" s="146"/>
    </row>
    <row r="52" spans="1:18" ht="21.95" customHeight="1">
      <c r="A52" s="155">
        <v>7</v>
      </c>
      <c r="B52" s="156" t="s">
        <v>170</v>
      </c>
      <c r="C52" s="190" t="s">
        <v>191</v>
      </c>
      <c r="D52" s="158" t="s">
        <v>188</v>
      </c>
      <c r="E52" s="155">
        <v>530</v>
      </c>
      <c r="F52" s="155">
        <v>846</v>
      </c>
      <c r="G52" s="155">
        <v>600</v>
      </c>
      <c r="H52" s="155">
        <v>1</v>
      </c>
      <c r="I52" s="155" t="s">
        <v>156</v>
      </c>
      <c r="J52" s="159">
        <f>F52/1000</f>
        <v>0.84599999999999997</v>
      </c>
      <c r="K52" s="160"/>
      <c r="L52" s="160"/>
      <c r="M52" s="161"/>
      <c r="N52" s="161"/>
      <c r="O52" s="161"/>
      <c r="P52" s="162"/>
      <c r="R52" s="146"/>
    </row>
    <row r="53" spans="1:18" ht="21.95" customHeight="1">
      <c r="A53" s="155">
        <v>8</v>
      </c>
      <c r="B53" s="156"/>
      <c r="C53" s="191" t="s">
        <v>179</v>
      </c>
      <c r="D53" s="158" t="s">
        <v>176</v>
      </c>
      <c r="E53" s="155">
        <v>475</v>
      </c>
      <c r="F53" s="155">
        <v>405</v>
      </c>
      <c r="G53" s="155">
        <v>18</v>
      </c>
      <c r="H53" s="155">
        <v>2</v>
      </c>
      <c r="I53" s="155" t="s">
        <v>125</v>
      </c>
      <c r="J53" s="159">
        <f>E53/1000*F53/1000*H53</f>
        <v>0.38474999999999998</v>
      </c>
      <c r="K53" s="160"/>
      <c r="L53" s="160"/>
      <c r="M53" s="161"/>
      <c r="N53" s="161"/>
      <c r="O53" s="161"/>
      <c r="P53" s="162"/>
      <c r="R53" s="146"/>
    </row>
    <row r="54" spans="1:18" ht="21.95" customHeight="1">
      <c r="A54" s="155">
        <v>9</v>
      </c>
      <c r="B54" s="156"/>
      <c r="C54" s="191" t="s">
        <v>177</v>
      </c>
      <c r="D54" s="158" t="s">
        <v>176</v>
      </c>
      <c r="E54" s="155">
        <f>405*2</f>
        <v>810</v>
      </c>
      <c r="F54" s="155">
        <v>90</v>
      </c>
      <c r="G54" s="155">
        <v>18</v>
      </c>
      <c r="H54" s="155">
        <v>1</v>
      </c>
      <c r="I54" s="155" t="s">
        <v>125</v>
      </c>
      <c r="J54" s="159">
        <f t="shared" ref="J54:J56" si="6">E54/1000*F54/1000*H54</f>
        <v>7.2900000000000006E-2</v>
      </c>
      <c r="K54" s="160"/>
      <c r="L54" s="160"/>
      <c r="M54" s="161"/>
      <c r="N54" s="161"/>
      <c r="O54" s="161"/>
      <c r="P54" s="162"/>
      <c r="R54" s="146"/>
    </row>
    <row r="55" spans="1:18" s="154" customFormat="1" ht="21.95" customHeight="1">
      <c r="A55" s="155">
        <v>9</v>
      </c>
      <c r="B55" s="156"/>
      <c r="C55" s="191" t="s">
        <v>192</v>
      </c>
      <c r="D55" s="158" t="s">
        <v>176</v>
      </c>
      <c r="E55" s="155">
        <v>530</v>
      </c>
      <c r="F55" s="155">
        <v>600</v>
      </c>
      <c r="G55" s="155">
        <v>18</v>
      </c>
      <c r="H55" s="155">
        <v>1</v>
      </c>
      <c r="I55" s="155" t="s">
        <v>125</v>
      </c>
      <c r="J55" s="159">
        <f t="shared" si="6"/>
        <v>0.318</v>
      </c>
      <c r="K55" s="160"/>
      <c r="L55" s="160"/>
      <c r="M55" s="161"/>
      <c r="N55" s="161"/>
      <c r="O55" s="161"/>
      <c r="P55" s="162"/>
      <c r="R55" s="146"/>
    </row>
    <row r="56" spans="1:18" ht="21.95" customHeight="1">
      <c r="A56" s="155">
        <v>10</v>
      </c>
      <c r="B56" s="156"/>
      <c r="C56" s="191" t="s">
        <v>177</v>
      </c>
      <c r="D56" s="158" t="s">
        <v>176</v>
      </c>
      <c r="E56" s="155">
        <v>530</v>
      </c>
      <c r="F56" s="155">
        <v>18</v>
      </c>
      <c r="G56" s="155">
        <v>18</v>
      </c>
      <c r="H56" s="155">
        <v>1</v>
      </c>
      <c r="I56" s="155" t="s">
        <v>125</v>
      </c>
      <c r="J56" s="159">
        <f t="shared" si="6"/>
        <v>9.5400000000000016E-3</v>
      </c>
      <c r="K56" s="160"/>
      <c r="L56" s="160"/>
      <c r="M56" s="161"/>
      <c r="N56" s="161"/>
      <c r="O56" s="161"/>
      <c r="P56" s="162"/>
      <c r="R56" s="146"/>
    </row>
    <row r="57" spans="1:18" ht="21.95" customHeight="1">
      <c r="A57" s="155">
        <v>11</v>
      </c>
      <c r="B57" s="155" t="s">
        <v>180</v>
      </c>
      <c r="C57" s="165" t="s">
        <v>181</v>
      </c>
      <c r="D57" s="188"/>
      <c r="E57" s="189"/>
      <c r="F57" s="167">
        <v>810</v>
      </c>
      <c r="G57" s="167"/>
      <c r="H57" s="168">
        <v>1</v>
      </c>
      <c r="I57" s="155" t="s">
        <v>183</v>
      </c>
      <c r="J57" s="159">
        <f>H57</f>
        <v>1</v>
      </c>
      <c r="K57" s="160"/>
      <c r="L57" s="160"/>
      <c r="M57" s="161"/>
      <c r="N57" s="161"/>
      <c r="O57" s="161"/>
      <c r="P57" s="169"/>
      <c r="R57" s="146"/>
    </row>
    <row r="58" spans="1:18" ht="21.95" customHeight="1">
      <c r="A58" s="155">
        <v>12</v>
      </c>
      <c r="B58" s="155" t="s">
        <v>193</v>
      </c>
      <c r="C58" s="190" t="s">
        <v>194</v>
      </c>
      <c r="D58" s="190" t="s">
        <v>195</v>
      </c>
      <c r="E58" s="192">
        <v>850</v>
      </c>
      <c r="F58" s="193">
        <v>600</v>
      </c>
      <c r="G58" s="193"/>
      <c r="H58" s="194">
        <v>0.8</v>
      </c>
      <c r="I58" s="195" t="s">
        <v>156</v>
      </c>
      <c r="J58" s="159">
        <f>E58/1000</f>
        <v>0.85</v>
      </c>
      <c r="K58" s="160"/>
      <c r="L58" s="160"/>
      <c r="M58" s="161"/>
      <c r="N58" s="161"/>
      <c r="O58" s="161"/>
      <c r="P58" s="196" t="s">
        <v>196</v>
      </c>
      <c r="R58" s="146"/>
    </row>
    <row r="59" spans="1:18" ht="21.95" customHeight="1">
      <c r="A59" s="155">
        <v>13</v>
      </c>
      <c r="B59" s="171" t="str">
        <f>K43&amp;"地柜小计"</f>
        <v>A4主卫地柜小计</v>
      </c>
      <c r="C59" s="171"/>
      <c r="D59" s="171"/>
      <c r="E59" s="171"/>
      <c r="F59" s="171"/>
      <c r="G59" s="171"/>
      <c r="H59" s="171"/>
      <c r="I59" s="171"/>
      <c r="J59" s="171"/>
      <c r="K59" s="172"/>
      <c r="L59" s="200"/>
      <c r="M59" s="174"/>
      <c r="N59" s="174"/>
      <c r="O59" s="174"/>
      <c r="P59" s="162"/>
      <c r="R59" s="146"/>
    </row>
    <row r="60" spans="1:18" ht="21.95" customHeight="1">
      <c r="A60" s="171" t="str">
        <f>K43&amp;"综合单价"</f>
        <v>A4主卫综合单价</v>
      </c>
      <c r="B60" s="171"/>
      <c r="C60" s="171"/>
      <c r="D60" s="171"/>
      <c r="E60" s="171"/>
      <c r="F60" s="171"/>
      <c r="G60" s="171"/>
      <c r="H60" s="171"/>
      <c r="I60" s="171"/>
      <c r="J60" s="171"/>
      <c r="K60" s="197"/>
      <c r="L60" s="178"/>
      <c r="M60" s="174"/>
      <c r="N60" s="174"/>
      <c r="O60" s="174"/>
      <c r="P60" s="162"/>
      <c r="R60" s="146"/>
    </row>
    <row r="61" spans="1:18" ht="21.95" customHeight="1">
      <c r="A61" s="179" t="s">
        <v>184</v>
      </c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R61" s="146"/>
    </row>
    <row r="62" spans="1:18" ht="21.95" customHeight="1">
      <c r="R62" s="146"/>
    </row>
    <row r="63" spans="1:18" ht="21.95" customHeight="1">
      <c r="A63" s="136" t="str">
        <f>K64&amp;"报价清单"</f>
        <v>A4厨房A面报价清单</v>
      </c>
      <c r="B63" s="136"/>
      <c r="C63" s="136"/>
      <c r="D63" s="137"/>
      <c r="E63" s="136"/>
      <c r="F63" s="136"/>
      <c r="G63" s="136"/>
      <c r="H63" s="136"/>
      <c r="I63" s="136"/>
      <c r="J63" s="136"/>
      <c r="K63" s="138"/>
      <c r="L63" s="138"/>
      <c r="M63" s="136"/>
      <c r="N63" s="136"/>
      <c r="O63" s="136"/>
      <c r="P63" s="136"/>
      <c r="R63" s="146"/>
    </row>
    <row r="64" spans="1:18" ht="21.95" customHeight="1">
      <c r="A64" s="140" t="s">
        <v>157</v>
      </c>
      <c r="B64" s="140"/>
      <c r="C64" s="141"/>
      <c r="D64" s="141"/>
      <c r="E64" s="141"/>
      <c r="F64" s="141"/>
      <c r="G64" s="141"/>
      <c r="H64" s="141"/>
      <c r="I64" s="140" t="s">
        <v>14</v>
      </c>
      <c r="J64" s="185"/>
      <c r="K64" s="143" t="s">
        <v>240</v>
      </c>
      <c r="L64" s="144"/>
      <c r="M64" s="144"/>
      <c r="N64" s="144"/>
      <c r="O64" s="144"/>
      <c r="P64" s="145"/>
      <c r="R64" s="146"/>
    </row>
    <row r="65" spans="1:18" ht="21.95" customHeight="1">
      <c r="A65" s="147" t="s">
        <v>13</v>
      </c>
      <c r="B65" s="147" t="s">
        <v>132</v>
      </c>
      <c r="C65" s="147" t="s">
        <v>159</v>
      </c>
      <c r="D65" s="147"/>
      <c r="E65" s="148" t="s">
        <v>160</v>
      </c>
      <c r="F65" s="149"/>
      <c r="G65" s="150"/>
      <c r="H65" s="147" t="s">
        <v>81</v>
      </c>
      <c r="I65" s="147" t="s">
        <v>79</v>
      </c>
      <c r="J65" s="147" t="s">
        <v>161</v>
      </c>
      <c r="K65" s="147" t="s">
        <v>137</v>
      </c>
      <c r="L65" s="147" t="s">
        <v>48</v>
      </c>
      <c r="M65" s="147" t="s">
        <v>162</v>
      </c>
      <c r="N65" s="147" t="s">
        <v>163</v>
      </c>
      <c r="O65" s="147" t="s">
        <v>164</v>
      </c>
      <c r="P65" s="147" t="s">
        <v>22</v>
      </c>
      <c r="R65" s="146"/>
    </row>
    <row r="66" spans="1:18" ht="21.95" customHeight="1">
      <c r="A66" s="147"/>
      <c r="B66" s="147"/>
      <c r="C66" s="153" t="s">
        <v>165</v>
      </c>
      <c r="D66" s="153" t="s">
        <v>166</v>
      </c>
      <c r="E66" s="153" t="s">
        <v>167</v>
      </c>
      <c r="F66" s="153" t="s">
        <v>168</v>
      </c>
      <c r="G66" s="153" t="s">
        <v>169</v>
      </c>
      <c r="H66" s="147"/>
      <c r="I66" s="147"/>
      <c r="J66" s="147"/>
      <c r="K66" s="147"/>
      <c r="L66" s="147"/>
      <c r="M66" s="147"/>
      <c r="N66" s="147"/>
      <c r="O66" s="147"/>
      <c r="P66" s="147"/>
      <c r="R66" s="146"/>
    </row>
    <row r="67" spans="1:18" ht="21.95" customHeight="1">
      <c r="A67" s="155">
        <v>1</v>
      </c>
      <c r="B67" s="186" t="s">
        <v>170</v>
      </c>
      <c r="C67" s="157" t="s">
        <v>186</v>
      </c>
      <c r="D67" s="158" t="s">
        <v>187</v>
      </c>
      <c r="E67" s="155">
        <v>800</v>
      </c>
      <c r="F67" s="155">
        <v>1691</v>
      </c>
      <c r="G67" s="155">
        <v>350</v>
      </c>
      <c r="H67" s="155">
        <v>1</v>
      </c>
      <c r="I67" s="155" t="s">
        <v>156</v>
      </c>
      <c r="J67" s="159">
        <f>F67/1000</f>
        <v>1.6910000000000001</v>
      </c>
      <c r="K67" s="160"/>
      <c r="L67" s="160"/>
      <c r="M67" s="161"/>
      <c r="N67" s="161"/>
      <c r="O67" s="161"/>
      <c r="P67" s="162"/>
      <c r="R67" s="146"/>
    </row>
    <row r="68" spans="1:18" ht="21.95" customHeight="1">
      <c r="A68" s="155">
        <v>2</v>
      </c>
      <c r="B68" s="187"/>
      <c r="C68" s="163" t="s">
        <v>175</v>
      </c>
      <c r="D68" s="158" t="s">
        <v>199</v>
      </c>
      <c r="E68" s="155">
        <f>259+450+450+469</f>
        <v>1628</v>
      </c>
      <c r="F68" s="155">
        <v>50</v>
      </c>
      <c r="G68" s="155">
        <v>18</v>
      </c>
      <c r="H68" s="155">
        <v>1</v>
      </c>
      <c r="I68" s="155" t="s">
        <v>125</v>
      </c>
      <c r="J68" s="159">
        <f t="shared" ref="J68:J73" si="7">E68/1000*F68/1000*H68</f>
        <v>8.1399999999999986E-2</v>
      </c>
      <c r="K68" s="160"/>
      <c r="L68" s="160"/>
      <c r="M68" s="161"/>
      <c r="N68" s="161"/>
      <c r="O68" s="161"/>
      <c r="P68" s="162"/>
      <c r="R68" s="146"/>
    </row>
    <row r="69" spans="1:18" s="154" customFormat="1" ht="21.95" customHeight="1">
      <c r="A69" s="155">
        <v>3</v>
      </c>
      <c r="B69" s="156"/>
      <c r="C69" s="191" t="s">
        <v>192</v>
      </c>
      <c r="D69" s="158" t="s">
        <v>199</v>
      </c>
      <c r="E69" s="155">
        <v>800</v>
      </c>
      <c r="F69" s="155">
        <v>350</v>
      </c>
      <c r="G69" s="155">
        <v>18</v>
      </c>
      <c r="H69" s="155">
        <v>1</v>
      </c>
      <c r="I69" s="155" t="s">
        <v>125</v>
      </c>
      <c r="J69" s="159">
        <f t="shared" si="7"/>
        <v>0.28000000000000003</v>
      </c>
      <c r="K69" s="160"/>
      <c r="L69" s="160"/>
      <c r="M69" s="161"/>
      <c r="N69" s="161"/>
      <c r="O69" s="161"/>
      <c r="P69" s="162"/>
      <c r="R69" s="146"/>
    </row>
    <row r="70" spans="1:18" ht="21.95" customHeight="1">
      <c r="A70" s="155">
        <v>4</v>
      </c>
      <c r="B70" s="156"/>
      <c r="C70" s="191" t="s">
        <v>177</v>
      </c>
      <c r="D70" s="158" t="s">
        <v>199</v>
      </c>
      <c r="E70" s="155">
        <v>800</v>
      </c>
      <c r="F70" s="155">
        <v>45</v>
      </c>
      <c r="G70" s="155">
        <v>18</v>
      </c>
      <c r="H70" s="155">
        <v>1</v>
      </c>
      <c r="I70" s="155" t="s">
        <v>125</v>
      </c>
      <c r="J70" s="159">
        <f t="shared" si="7"/>
        <v>3.5999999999999997E-2</v>
      </c>
      <c r="K70" s="160"/>
      <c r="L70" s="160"/>
      <c r="M70" s="161"/>
      <c r="N70" s="161"/>
      <c r="O70" s="161"/>
      <c r="P70" s="162"/>
      <c r="R70" s="146"/>
    </row>
    <row r="71" spans="1:18" ht="21.95" customHeight="1">
      <c r="A71" s="155">
        <v>5</v>
      </c>
      <c r="B71" s="187"/>
      <c r="C71" s="163" t="s">
        <v>179</v>
      </c>
      <c r="D71" s="158" t="s">
        <v>199</v>
      </c>
      <c r="E71" s="155">
        <v>750</v>
      </c>
      <c r="F71" s="155">
        <v>259</v>
      </c>
      <c r="G71" s="155">
        <v>18</v>
      </c>
      <c r="H71" s="155">
        <v>1</v>
      </c>
      <c r="I71" s="155" t="s">
        <v>125</v>
      </c>
      <c r="J71" s="159">
        <f t="shared" si="7"/>
        <v>0.19425000000000001</v>
      </c>
      <c r="K71" s="160"/>
      <c r="L71" s="160"/>
      <c r="M71" s="161"/>
      <c r="N71" s="161"/>
      <c r="O71" s="161"/>
      <c r="P71" s="162"/>
      <c r="R71" s="146"/>
    </row>
    <row r="72" spans="1:18" ht="21.95" customHeight="1">
      <c r="A72" s="155">
        <v>6</v>
      </c>
      <c r="B72" s="187"/>
      <c r="C72" s="163" t="s">
        <v>179</v>
      </c>
      <c r="D72" s="158" t="s">
        <v>199</v>
      </c>
      <c r="E72" s="155">
        <v>650</v>
      </c>
      <c r="F72" s="155">
        <v>450</v>
      </c>
      <c r="G72" s="155">
        <v>18</v>
      </c>
      <c r="H72" s="155">
        <v>2</v>
      </c>
      <c r="I72" s="155" t="s">
        <v>125</v>
      </c>
      <c r="J72" s="159">
        <f t="shared" si="7"/>
        <v>0.58499999999999996</v>
      </c>
      <c r="K72" s="160"/>
      <c r="L72" s="160"/>
      <c r="M72" s="161"/>
      <c r="N72" s="161"/>
      <c r="O72" s="161"/>
      <c r="P72" s="162"/>
      <c r="R72" s="146"/>
    </row>
    <row r="73" spans="1:18" ht="21.95" customHeight="1">
      <c r="A73" s="155">
        <v>7</v>
      </c>
      <c r="B73" s="187"/>
      <c r="C73" s="163" t="s">
        <v>179</v>
      </c>
      <c r="D73" s="158" t="s">
        <v>199</v>
      </c>
      <c r="E73" s="155">
        <v>750</v>
      </c>
      <c r="F73" s="155">
        <v>469</v>
      </c>
      <c r="G73" s="155">
        <f>G71</f>
        <v>18</v>
      </c>
      <c r="H73" s="155">
        <v>1</v>
      </c>
      <c r="I73" s="155" t="s">
        <v>125</v>
      </c>
      <c r="J73" s="159">
        <f t="shared" si="7"/>
        <v>0.35175000000000001</v>
      </c>
      <c r="K73" s="160"/>
      <c r="L73" s="160"/>
      <c r="M73" s="161"/>
      <c r="N73" s="161"/>
      <c r="O73" s="161"/>
      <c r="P73" s="162"/>
      <c r="R73" s="146"/>
    </row>
    <row r="74" spans="1:18" ht="21.95" customHeight="1">
      <c r="A74" s="155">
        <v>8</v>
      </c>
      <c r="B74" s="155" t="s">
        <v>180</v>
      </c>
      <c r="C74" s="165" t="s">
        <v>181</v>
      </c>
      <c r="D74" s="188"/>
      <c r="E74" s="189"/>
      <c r="F74" s="167" t="s">
        <v>241</v>
      </c>
      <c r="G74" s="167"/>
      <c r="H74" s="168">
        <v>2</v>
      </c>
      <c r="I74" s="155" t="s">
        <v>183</v>
      </c>
      <c r="J74" s="159">
        <f>H74</f>
        <v>2</v>
      </c>
      <c r="K74" s="160"/>
      <c r="L74" s="160"/>
      <c r="M74" s="161"/>
      <c r="N74" s="161"/>
      <c r="O74" s="161"/>
      <c r="P74" s="169"/>
      <c r="R74" s="146"/>
    </row>
    <row r="75" spans="1:18" ht="21.95" customHeight="1">
      <c r="A75" s="155">
        <v>9</v>
      </c>
      <c r="B75" s="171" t="str">
        <f>K64&amp;"吊柜小计"</f>
        <v>A4厨房A面吊柜小计</v>
      </c>
      <c r="C75" s="171"/>
      <c r="D75" s="171"/>
      <c r="E75" s="171"/>
      <c r="F75" s="171"/>
      <c r="G75" s="171"/>
      <c r="H75" s="171"/>
      <c r="I75" s="171"/>
      <c r="J75" s="171"/>
      <c r="K75" s="172"/>
      <c r="L75" s="200"/>
      <c r="M75" s="174"/>
      <c r="N75" s="174"/>
      <c r="O75" s="174"/>
      <c r="P75" s="162"/>
      <c r="R75" s="146"/>
    </row>
    <row r="76" spans="1:18" ht="21.95" customHeight="1">
      <c r="A76" s="155">
        <v>10</v>
      </c>
      <c r="B76" s="156" t="s">
        <v>170</v>
      </c>
      <c r="C76" s="190" t="s">
        <v>200</v>
      </c>
      <c r="D76" s="158" t="s">
        <v>188</v>
      </c>
      <c r="E76" s="155">
        <v>750</v>
      </c>
      <c r="F76" s="155">
        <v>1650</v>
      </c>
      <c r="G76" s="155">
        <v>570</v>
      </c>
      <c r="H76" s="155">
        <v>1</v>
      </c>
      <c r="I76" s="155" t="s">
        <v>156</v>
      </c>
      <c r="J76" s="159">
        <f>F76/1000</f>
        <v>1.65</v>
      </c>
      <c r="K76" s="160"/>
      <c r="L76" s="160"/>
      <c r="M76" s="161"/>
      <c r="N76" s="161"/>
      <c r="O76" s="161"/>
      <c r="P76" s="162"/>
      <c r="R76" s="146"/>
    </row>
    <row r="77" spans="1:18" ht="21.95" customHeight="1">
      <c r="A77" s="155">
        <v>11</v>
      </c>
      <c r="B77" s="156"/>
      <c r="C77" s="191" t="s">
        <v>179</v>
      </c>
      <c r="D77" s="158" t="s">
        <v>199</v>
      </c>
      <c r="E77" s="155">
        <v>720</v>
      </c>
      <c r="F77" s="155">
        <v>288</v>
      </c>
      <c r="G77" s="155">
        <v>18</v>
      </c>
      <c r="H77" s="155">
        <v>1</v>
      </c>
      <c r="I77" s="155" t="s">
        <v>125</v>
      </c>
      <c r="J77" s="159">
        <f t="shared" ref="J77:J80" si="8">E77/1000*F77/1000*H77</f>
        <v>0.20735999999999999</v>
      </c>
      <c r="K77" s="160"/>
      <c r="L77" s="160"/>
      <c r="M77" s="161"/>
      <c r="N77" s="161"/>
      <c r="O77" s="161"/>
      <c r="P77" s="162"/>
      <c r="R77" s="146"/>
    </row>
    <row r="78" spans="1:18" ht="21.95" customHeight="1">
      <c r="A78" s="155">
        <v>12</v>
      </c>
      <c r="B78" s="156"/>
      <c r="C78" s="191" t="s">
        <v>179</v>
      </c>
      <c r="D78" s="158" t="s">
        <v>199</v>
      </c>
      <c r="E78" s="155">
        <v>720</v>
      </c>
      <c r="F78" s="155">
        <v>289</v>
      </c>
      <c r="G78" s="155">
        <v>18</v>
      </c>
      <c r="H78" s="155">
        <v>1</v>
      </c>
      <c r="I78" s="155" t="s">
        <v>125</v>
      </c>
      <c r="J78" s="159">
        <f t="shared" si="8"/>
        <v>0.20807999999999999</v>
      </c>
      <c r="K78" s="160"/>
      <c r="L78" s="160"/>
      <c r="M78" s="161"/>
      <c r="N78" s="161"/>
      <c r="O78" s="161"/>
      <c r="P78" s="162"/>
      <c r="R78" s="146"/>
    </row>
    <row r="79" spans="1:18" ht="21.95" customHeight="1">
      <c r="A79" s="155">
        <v>13</v>
      </c>
      <c r="B79" s="156"/>
      <c r="C79" s="191" t="s">
        <v>178</v>
      </c>
      <c r="D79" s="158" t="s">
        <v>199</v>
      </c>
      <c r="E79" s="155">
        <v>345</v>
      </c>
      <c r="F79" s="155">
        <v>800</v>
      </c>
      <c r="G79" s="155">
        <v>18</v>
      </c>
      <c r="H79" s="155">
        <v>2</v>
      </c>
      <c r="I79" s="155" t="s">
        <v>125</v>
      </c>
      <c r="J79" s="159">
        <f t="shared" si="8"/>
        <v>0.55200000000000005</v>
      </c>
      <c r="K79" s="160"/>
      <c r="L79" s="160"/>
      <c r="M79" s="161"/>
      <c r="N79" s="161"/>
      <c r="O79" s="161"/>
      <c r="P79" s="162"/>
      <c r="R79" s="146"/>
    </row>
    <row r="80" spans="1:18" s="201" customFormat="1" ht="21.95" customHeight="1">
      <c r="A80" s="155">
        <v>14</v>
      </c>
      <c r="B80" s="156"/>
      <c r="C80" s="191" t="s">
        <v>242</v>
      </c>
      <c r="D80" s="158" t="s">
        <v>199</v>
      </c>
      <c r="E80" s="155">
        <v>720</v>
      </c>
      <c r="F80" s="155">
        <v>255</v>
      </c>
      <c r="G80" s="155">
        <v>18</v>
      </c>
      <c r="H80" s="155">
        <v>1</v>
      </c>
      <c r="I80" s="155" t="s">
        <v>125</v>
      </c>
      <c r="J80" s="159">
        <f t="shared" si="8"/>
        <v>0.18359999999999999</v>
      </c>
      <c r="K80" s="160"/>
      <c r="L80" s="160"/>
      <c r="M80" s="161"/>
      <c r="N80" s="161"/>
      <c r="O80" s="161"/>
      <c r="P80" s="162"/>
      <c r="R80" s="146"/>
    </row>
    <row r="81" spans="1:18" s="154" customFormat="1" ht="21.95" customHeight="1">
      <c r="A81" s="155">
        <v>15</v>
      </c>
      <c r="B81" s="156"/>
      <c r="C81" s="157" t="s">
        <v>201</v>
      </c>
      <c r="D81" s="158"/>
      <c r="E81" s="155"/>
      <c r="F81" s="155"/>
      <c r="G81" s="155"/>
      <c r="H81" s="155">
        <v>1</v>
      </c>
      <c r="I81" s="155" t="s">
        <v>174</v>
      </c>
      <c r="J81" s="159">
        <v>1</v>
      </c>
      <c r="K81" s="160"/>
      <c r="L81" s="160"/>
      <c r="M81" s="161"/>
      <c r="N81" s="161"/>
      <c r="O81" s="161"/>
      <c r="P81" s="162"/>
      <c r="R81" s="146"/>
    </row>
    <row r="82" spans="1:18" s="154" customFormat="1" ht="21.95" customHeight="1">
      <c r="A82" s="155">
        <v>16</v>
      </c>
      <c r="B82" s="156"/>
      <c r="C82" s="157" t="s">
        <v>202</v>
      </c>
      <c r="D82" s="158"/>
      <c r="E82" s="155"/>
      <c r="F82" s="155"/>
      <c r="G82" s="155"/>
      <c r="H82" s="155">
        <v>1</v>
      </c>
      <c r="I82" s="155" t="s">
        <v>174</v>
      </c>
      <c r="J82" s="159">
        <v>1</v>
      </c>
      <c r="K82" s="160"/>
      <c r="L82" s="160"/>
      <c r="M82" s="161"/>
      <c r="N82" s="161"/>
      <c r="O82" s="161"/>
      <c r="P82" s="162"/>
      <c r="R82" s="146"/>
    </row>
    <row r="83" spans="1:18" ht="21.95" customHeight="1">
      <c r="A83" s="155">
        <v>17</v>
      </c>
      <c r="B83" s="156"/>
      <c r="C83" s="191" t="s">
        <v>177</v>
      </c>
      <c r="D83" s="158" t="s">
        <v>199</v>
      </c>
      <c r="E83" s="155">
        <f>288+800+800+289</f>
        <v>2177</v>
      </c>
      <c r="F83" s="155">
        <v>70</v>
      </c>
      <c r="G83" s="155">
        <v>18</v>
      </c>
      <c r="H83" s="155">
        <v>1</v>
      </c>
      <c r="I83" s="155" t="s">
        <v>125</v>
      </c>
      <c r="J83" s="159">
        <f>E83/1000*F83/1000*H83</f>
        <v>0.15239000000000003</v>
      </c>
      <c r="K83" s="160"/>
      <c r="L83" s="160"/>
      <c r="M83" s="161"/>
      <c r="N83" s="161"/>
      <c r="O83" s="161"/>
      <c r="P83" s="162"/>
      <c r="R83" s="146"/>
    </row>
    <row r="84" spans="1:18" s="154" customFormat="1" ht="21.95" customHeight="1">
      <c r="A84" s="155">
        <v>18</v>
      </c>
      <c r="B84" s="156"/>
      <c r="C84" s="191" t="s">
        <v>192</v>
      </c>
      <c r="D84" s="158" t="s">
        <v>199</v>
      </c>
      <c r="E84" s="155">
        <v>750</v>
      </c>
      <c r="F84" s="155">
        <v>570</v>
      </c>
      <c r="G84" s="155">
        <v>18</v>
      </c>
      <c r="H84" s="155">
        <v>1</v>
      </c>
      <c r="I84" s="155" t="s">
        <v>125</v>
      </c>
      <c r="J84" s="159">
        <f>E84/1000*F84/1000*H84</f>
        <v>0.42749999999999999</v>
      </c>
      <c r="K84" s="160"/>
      <c r="L84" s="160"/>
      <c r="M84" s="161"/>
      <c r="N84" s="161"/>
      <c r="O84" s="161"/>
      <c r="P84" s="162"/>
      <c r="R84" s="146"/>
    </row>
    <row r="85" spans="1:18" ht="21.95" customHeight="1">
      <c r="A85" s="155">
        <v>19</v>
      </c>
      <c r="B85" s="155" t="s">
        <v>193</v>
      </c>
      <c r="C85" s="190" t="s">
        <v>194</v>
      </c>
      <c r="D85" s="190" t="s">
        <v>203</v>
      </c>
      <c r="E85" s="192">
        <v>1690</v>
      </c>
      <c r="F85" s="193">
        <v>600</v>
      </c>
      <c r="G85" s="193"/>
      <c r="H85" s="194">
        <f>E85/1000</f>
        <v>1.69</v>
      </c>
      <c r="I85" s="195" t="s">
        <v>156</v>
      </c>
      <c r="J85" s="159">
        <f>H85</f>
        <v>1.69</v>
      </c>
      <c r="K85" s="160"/>
      <c r="L85" s="160"/>
      <c r="M85" s="161"/>
      <c r="N85" s="161"/>
      <c r="O85" s="161"/>
      <c r="P85" s="196" t="s">
        <v>196</v>
      </c>
      <c r="R85" s="146"/>
    </row>
    <row r="86" spans="1:18" ht="21.95" customHeight="1">
      <c r="A86" s="155">
        <v>20</v>
      </c>
      <c r="B86" s="171" t="str">
        <f>K64&amp;"地柜小计"</f>
        <v>A4厨房A面地柜小计</v>
      </c>
      <c r="C86" s="171"/>
      <c r="D86" s="171"/>
      <c r="E86" s="171"/>
      <c r="F86" s="171"/>
      <c r="G86" s="171"/>
      <c r="H86" s="171"/>
      <c r="I86" s="171"/>
      <c r="J86" s="171"/>
      <c r="K86" s="172"/>
      <c r="L86" s="200"/>
      <c r="M86" s="174"/>
      <c r="N86" s="174"/>
      <c r="O86" s="174"/>
      <c r="P86" s="162"/>
      <c r="R86" s="146"/>
    </row>
    <row r="87" spans="1:18" ht="21.95" customHeight="1">
      <c r="A87" s="171" t="str">
        <f>K64&amp;"综合单价"</f>
        <v>A4厨房A面综合单价</v>
      </c>
      <c r="B87" s="171"/>
      <c r="C87" s="171"/>
      <c r="D87" s="171"/>
      <c r="E87" s="171"/>
      <c r="F87" s="171"/>
      <c r="G87" s="171"/>
      <c r="H87" s="171"/>
      <c r="I87" s="171"/>
      <c r="J87" s="171"/>
      <c r="K87" s="197"/>
      <c r="L87" s="178"/>
      <c r="M87" s="174"/>
      <c r="N87" s="174"/>
      <c r="O87" s="174"/>
      <c r="P87" s="162"/>
      <c r="R87" s="146"/>
    </row>
    <row r="88" spans="1:18" ht="21.95" customHeight="1">
      <c r="A88" s="179" t="s">
        <v>184</v>
      </c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R88" s="146"/>
    </row>
    <row r="89" spans="1:18" ht="21.95" customHeight="1">
      <c r="R89" s="146"/>
    </row>
    <row r="90" spans="1:18" ht="21.95" customHeight="1">
      <c r="A90" s="136" t="str">
        <f>K91&amp;"报价清单"</f>
        <v>A4厨房B面报价清单</v>
      </c>
      <c r="B90" s="136"/>
      <c r="C90" s="136"/>
      <c r="D90" s="137"/>
      <c r="E90" s="136"/>
      <c r="F90" s="136"/>
      <c r="G90" s="136"/>
      <c r="H90" s="136"/>
      <c r="I90" s="136"/>
      <c r="J90" s="136"/>
      <c r="K90" s="138"/>
      <c r="L90" s="138"/>
      <c r="M90" s="136"/>
      <c r="N90" s="136"/>
      <c r="O90" s="136"/>
      <c r="P90" s="136"/>
      <c r="R90" s="146"/>
    </row>
    <row r="91" spans="1:18" ht="21.95" customHeight="1">
      <c r="A91" s="140" t="s">
        <v>157</v>
      </c>
      <c r="B91" s="140"/>
      <c r="C91" s="141"/>
      <c r="D91" s="141"/>
      <c r="E91" s="141"/>
      <c r="F91" s="141"/>
      <c r="G91" s="141"/>
      <c r="H91" s="141"/>
      <c r="I91" s="140" t="s">
        <v>14</v>
      </c>
      <c r="J91" s="185"/>
      <c r="K91" s="143" t="s">
        <v>243</v>
      </c>
      <c r="L91" s="144"/>
      <c r="M91" s="144"/>
      <c r="N91" s="144"/>
      <c r="O91" s="144"/>
      <c r="P91" s="145"/>
      <c r="R91" s="146"/>
    </row>
    <row r="92" spans="1:18" ht="21.95" customHeight="1">
      <c r="A92" s="147" t="s">
        <v>13</v>
      </c>
      <c r="B92" s="147" t="s">
        <v>132</v>
      </c>
      <c r="C92" s="147" t="s">
        <v>159</v>
      </c>
      <c r="D92" s="147"/>
      <c r="E92" s="148" t="s">
        <v>160</v>
      </c>
      <c r="F92" s="149"/>
      <c r="G92" s="150"/>
      <c r="H92" s="147" t="s">
        <v>81</v>
      </c>
      <c r="I92" s="147" t="s">
        <v>79</v>
      </c>
      <c r="J92" s="147" t="s">
        <v>161</v>
      </c>
      <c r="K92" s="147" t="s">
        <v>137</v>
      </c>
      <c r="L92" s="147" t="s">
        <v>48</v>
      </c>
      <c r="M92" s="147" t="s">
        <v>162</v>
      </c>
      <c r="N92" s="147" t="s">
        <v>163</v>
      </c>
      <c r="O92" s="147" t="s">
        <v>164</v>
      </c>
      <c r="P92" s="147" t="s">
        <v>22</v>
      </c>
      <c r="R92" s="146"/>
    </row>
    <row r="93" spans="1:18" ht="21.95" customHeight="1">
      <c r="A93" s="147"/>
      <c r="B93" s="147"/>
      <c r="C93" s="153" t="s">
        <v>165</v>
      </c>
      <c r="D93" s="153" t="s">
        <v>166</v>
      </c>
      <c r="E93" s="153" t="s">
        <v>167</v>
      </c>
      <c r="F93" s="153" t="s">
        <v>168</v>
      </c>
      <c r="G93" s="153" t="s">
        <v>169</v>
      </c>
      <c r="H93" s="147"/>
      <c r="I93" s="147"/>
      <c r="J93" s="147"/>
      <c r="K93" s="147"/>
      <c r="L93" s="147"/>
      <c r="M93" s="147"/>
      <c r="N93" s="147"/>
      <c r="O93" s="147"/>
      <c r="P93" s="147"/>
      <c r="R93" s="146"/>
    </row>
    <row r="94" spans="1:18" ht="21.95" customHeight="1">
      <c r="A94" s="155">
        <v>1</v>
      </c>
      <c r="B94" s="156" t="s">
        <v>170</v>
      </c>
      <c r="C94" s="190" t="s">
        <v>200</v>
      </c>
      <c r="D94" s="158" t="s">
        <v>188</v>
      </c>
      <c r="E94" s="155">
        <v>750</v>
      </c>
      <c r="F94" s="155">
        <v>1161</v>
      </c>
      <c r="G94" s="155">
        <v>570</v>
      </c>
      <c r="H94" s="155">
        <v>1</v>
      </c>
      <c r="I94" s="155" t="s">
        <v>156</v>
      </c>
      <c r="J94" s="159">
        <f>F94/1000</f>
        <v>1.161</v>
      </c>
      <c r="K94" s="160"/>
      <c r="L94" s="160"/>
      <c r="M94" s="161"/>
      <c r="N94" s="161"/>
      <c r="O94" s="161"/>
      <c r="P94" s="162"/>
      <c r="R94" s="146"/>
    </row>
    <row r="95" spans="1:18" ht="21.95" customHeight="1">
      <c r="A95" s="155">
        <v>2</v>
      </c>
      <c r="B95" s="156"/>
      <c r="C95" s="191" t="s">
        <v>179</v>
      </c>
      <c r="D95" s="158" t="s">
        <v>199</v>
      </c>
      <c r="E95" s="155">
        <v>720</v>
      </c>
      <c r="F95" s="155">
        <v>357</v>
      </c>
      <c r="G95" s="155">
        <v>18</v>
      </c>
      <c r="H95" s="155">
        <v>3</v>
      </c>
      <c r="I95" s="155" t="s">
        <v>125</v>
      </c>
      <c r="J95" s="159">
        <f t="shared" ref="J95:J97" si="9">E95/1000*F95/1000*H95</f>
        <v>0.77112000000000003</v>
      </c>
      <c r="K95" s="160"/>
      <c r="L95" s="160"/>
      <c r="M95" s="161"/>
      <c r="N95" s="161"/>
      <c r="O95" s="161"/>
      <c r="P95" s="162"/>
      <c r="R95" s="146"/>
    </row>
    <row r="96" spans="1:18" ht="21.95" customHeight="1">
      <c r="A96" s="155">
        <v>3</v>
      </c>
      <c r="B96" s="156"/>
      <c r="C96" s="191" t="s">
        <v>177</v>
      </c>
      <c r="D96" s="158" t="s">
        <v>199</v>
      </c>
      <c r="E96" s="155">
        <f>357*3</f>
        <v>1071</v>
      </c>
      <c r="F96" s="155">
        <v>70</v>
      </c>
      <c r="G96" s="155">
        <v>18</v>
      </c>
      <c r="H96" s="155">
        <v>1</v>
      </c>
      <c r="I96" s="155" t="s">
        <v>125</v>
      </c>
      <c r="J96" s="159">
        <f t="shared" si="9"/>
        <v>7.4969999999999995E-2</v>
      </c>
      <c r="K96" s="160"/>
      <c r="L96" s="160"/>
      <c r="M96" s="161"/>
      <c r="N96" s="161"/>
      <c r="O96" s="161"/>
      <c r="P96" s="162"/>
      <c r="R96" s="146"/>
    </row>
    <row r="97" spans="1:18" ht="21.95" customHeight="1">
      <c r="A97" s="155">
        <v>4</v>
      </c>
      <c r="B97" s="156"/>
      <c r="C97" s="191" t="s">
        <v>177</v>
      </c>
      <c r="D97" s="158" t="s">
        <v>199</v>
      </c>
      <c r="E97" s="155">
        <v>750</v>
      </c>
      <c r="F97" s="155">
        <v>45</v>
      </c>
      <c r="G97" s="155">
        <v>18</v>
      </c>
      <c r="H97" s="155">
        <v>2</v>
      </c>
      <c r="I97" s="155" t="s">
        <v>125</v>
      </c>
      <c r="J97" s="159">
        <f t="shared" si="9"/>
        <v>6.7500000000000004E-2</v>
      </c>
      <c r="K97" s="160"/>
      <c r="L97" s="160"/>
      <c r="M97" s="161"/>
      <c r="N97" s="161"/>
      <c r="O97" s="161"/>
      <c r="P97" s="162"/>
      <c r="R97" s="146"/>
    </row>
    <row r="98" spans="1:18" ht="21.95" customHeight="1">
      <c r="A98" s="155">
        <v>5</v>
      </c>
      <c r="B98" s="155" t="s">
        <v>193</v>
      </c>
      <c r="C98" s="190" t="s">
        <v>194</v>
      </c>
      <c r="D98" s="190" t="s">
        <v>203</v>
      </c>
      <c r="E98" s="192">
        <v>1390</v>
      </c>
      <c r="F98" s="193">
        <v>600</v>
      </c>
      <c r="G98" s="193"/>
      <c r="H98" s="194">
        <f>E98/1000</f>
        <v>1.39</v>
      </c>
      <c r="I98" s="195" t="s">
        <v>156</v>
      </c>
      <c r="J98" s="159">
        <f>H98</f>
        <v>1.39</v>
      </c>
      <c r="K98" s="160"/>
      <c r="L98" s="160"/>
      <c r="M98" s="161"/>
      <c r="N98" s="161"/>
      <c r="O98" s="161"/>
      <c r="P98" s="196" t="s">
        <v>196</v>
      </c>
      <c r="R98" s="146"/>
    </row>
    <row r="99" spans="1:18" ht="21.95" customHeight="1">
      <c r="A99" s="155">
        <v>6</v>
      </c>
      <c r="B99" s="171" t="str">
        <f>K91&amp;"地柜小计"</f>
        <v>A4厨房B面地柜小计</v>
      </c>
      <c r="C99" s="171"/>
      <c r="D99" s="171"/>
      <c r="E99" s="171"/>
      <c r="F99" s="171"/>
      <c r="G99" s="171"/>
      <c r="H99" s="171"/>
      <c r="I99" s="171"/>
      <c r="J99" s="171"/>
      <c r="K99" s="172"/>
      <c r="L99" s="200"/>
      <c r="M99" s="174"/>
      <c r="N99" s="174"/>
      <c r="O99" s="174"/>
      <c r="P99" s="162"/>
      <c r="R99" s="146"/>
    </row>
    <row r="100" spans="1:18" ht="21.95" customHeight="1">
      <c r="A100" s="171" t="str">
        <f>K91&amp;"综合单价"</f>
        <v>A4厨房B面综合单价</v>
      </c>
      <c r="B100" s="171"/>
      <c r="C100" s="171"/>
      <c r="D100" s="171"/>
      <c r="E100" s="171"/>
      <c r="F100" s="171"/>
      <c r="G100" s="171"/>
      <c r="H100" s="171"/>
      <c r="I100" s="171"/>
      <c r="J100" s="171"/>
      <c r="K100" s="197"/>
      <c r="L100" s="178"/>
      <c r="M100" s="174"/>
      <c r="N100" s="174"/>
      <c r="O100" s="174"/>
      <c r="P100" s="162"/>
      <c r="R100" s="146"/>
    </row>
    <row r="101" spans="1:18" ht="21.95" customHeight="1">
      <c r="A101" s="179" t="s">
        <v>184</v>
      </c>
      <c r="R101" s="146"/>
    </row>
    <row r="102" spans="1:18" ht="21.95" customHeight="1">
      <c r="R102" s="146"/>
    </row>
    <row r="103" spans="1:18" ht="21.95" customHeight="1">
      <c r="R103" s="146"/>
    </row>
    <row r="104" spans="1:18" ht="21.95" customHeight="1">
      <c r="R104" s="146"/>
    </row>
  </sheetData>
  <mergeCells count="106">
    <mergeCell ref="P92:P93"/>
    <mergeCell ref="M92:M93"/>
    <mergeCell ref="N3:N4"/>
    <mergeCell ref="N23:N24"/>
    <mergeCell ref="N44:N45"/>
    <mergeCell ref="N65:N66"/>
    <mergeCell ref="N92:N93"/>
    <mergeCell ref="O3:O4"/>
    <mergeCell ref="O23:O24"/>
    <mergeCell ref="O44:O45"/>
    <mergeCell ref="O65:O66"/>
    <mergeCell ref="O92:O93"/>
    <mergeCell ref="J92:J93"/>
    <mergeCell ref="K3:K4"/>
    <mergeCell ref="K23:K24"/>
    <mergeCell ref="K44:K45"/>
    <mergeCell ref="K65:K66"/>
    <mergeCell ref="K92:K93"/>
    <mergeCell ref="L3:L4"/>
    <mergeCell ref="L23:L24"/>
    <mergeCell ref="L44:L45"/>
    <mergeCell ref="L65:L66"/>
    <mergeCell ref="L92:L93"/>
    <mergeCell ref="B94:B97"/>
    <mergeCell ref="H3:H4"/>
    <mergeCell ref="H23:H24"/>
    <mergeCell ref="H44:H45"/>
    <mergeCell ref="H65:H66"/>
    <mergeCell ref="H92:H93"/>
    <mergeCell ref="I3:I4"/>
    <mergeCell ref="I23:I24"/>
    <mergeCell ref="I44:I45"/>
    <mergeCell ref="I65:I66"/>
    <mergeCell ref="I92:I93"/>
    <mergeCell ref="A91:B91"/>
    <mergeCell ref="C91:H91"/>
    <mergeCell ref="I91:J91"/>
    <mergeCell ref="C92:D92"/>
    <mergeCell ref="E92:G92"/>
    <mergeCell ref="B99:J99"/>
    <mergeCell ref="A100:J100"/>
    <mergeCell ref="A3:A4"/>
    <mergeCell ref="A23:A24"/>
    <mergeCell ref="A44:A45"/>
    <mergeCell ref="A65:A66"/>
    <mergeCell ref="A92:A93"/>
    <mergeCell ref="B3:B4"/>
    <mergeCell ref="B5:B15"/>
    <mergeCell ref="B23:B24"/>
    <mergeCell ref="B25:B28"/>
    <mergeCell ref="B31:B35"/>
    <mergeCell ref="B44:B45"/>
    <mergeCell ref="B46:B49"/>
    <mergeCell ref="B52:B56"/>
    <mergeCell ref="B65:B66"/>
    <mergeCell ref="B67:B73"/>
    <mergeCell ref="B76:B84"/>
    <mergeCell ref="B92:B93"/>
    <mergeCell ref="A64:B64"/>
    <mergeCell ref="C64:H64"/>
    <mergeCell ref="I64:J64"/>
    <mergeCell ref="C65:D65"/>
    <mergeCell ref="E65:G65"/>
    <mergeCell ref="B75:J75"/>
    <mergeCell ref="B86:J86"/>
    <mergeCell ref="A87:J87"/>
    <mergeCell ref="A90:P90"/>
    <mergeCell ref="J65:J66"/>
    <mergeCell ref="M65:M66"/>
    <mergeCell ref="P65:P66"/>
    <mergeCell ref="A43:B43"/>
    <mergeCell ref="C43:H43"/>
    <mergeCell ref="I43:J43"/>
    <mergeCell ref="C44:D44"/>
    <mergeCell ref="E44:G44"/>
    <mergeCell ref="B51:J51"/>
    <mergeCell ref="B59:J59"/>
    <mergeCell ref="A60:J60"/>
    <mergeCell ref="A63:P63"/>
    <mergeCell ref="J44:J45"/>
    <mergeCell ref="M44:M45"/>
    <mergeCell ref="P44:P45"/>
    <mergeCell ref="A22:B22"/>
    <mergeCell ref="C22:H22"/>
    <mergeCell ref="I22:J22"/>
    <mergeCell ref="C23:D23"/>
    <mergeCell ref="E23:G23"/>
    <mergeCell ref="B30:J30"/>
    <mergeCell ref="B38:J38"/>
    <mergeCell ref="A39:J39"/>
    <mergeCell ref="A42:P42"/>
    <mergeCell ref="J23:J24"/>
    <mergeCell ref="M23:M24"/>
    <mergeCell ref="P23:P24"/>
    <mergeCell ref="A1:P1"/>
    <mergeCell ref="A2:B2"/>
    <mergeCell ref="C2:H2"/>
    <mergeCell ref="I2:J2"/>
    <mergeCell ref="C3:D3"/>
    <mergeCell ref="E3:G3"/>
    <mergeCell ref="B17:J17"/>
    <mergeCell ref="A18:J18"/>
    <mergeCell ref="A21:P21"/>
    <mergeCell ref="J3:J4"/>
    <mergeCell ref="M3:M4"/>
    <mergeCell ref="P3:P4"/>
  </mergeCells>
  <phoneticPr fontId="38" type="noConversion"/>
  <pageMargins left="0.39305555555555599" right="0.39305555555555599" top="0.39305555555555599" bottom="0.39305555555555599" header="0.29861111111111099" footer="0.29861111111111099"/>
  <pageSetup paperSize="9" scale="95" fitToHeight="0" orientation="portrait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0005FE"/>
    <pageSetUpPr fitToPage="1"/>
  </sheetPr>
  <dimension ref="A1:R104"/>
  <sheetViews>
    <sheetView zoomScale="70" zoomScaleNormal="70" workbookViewId="0">
      <selection activeCell="Q11" sqref="Q11"/>
    </sheetView>
  </sheetViews>
  <sheetFormatPr defaultColWidth="9" defaultRowHeight="21.95" customHeight="1"/>
  <cols>
    <col min="1" max="1" width="4.125" style="182" customWidth="1"/>
    <col min="2" max="2" width="9.625" style="182" customWidth="1"/>
    <col min="3" max="3" width="13.875" style="182" customWidth="1"/>
    <col min="4" max="4" width="28.125" style="183" customWidth="1"/>
    <col min="5" max="5" width="10.125" style="182" customWidth="1"/>
    <col min="6" max="6" width="7.5" style="182" customWidth="1"/>
    <col min="7" max="8" width="6.125" style="182" customWidth="1"/>
    <col min="9" max="9" width="7.375" style="182" customWidth="1"/>
    <col min="10" max="10" width="7.5" style="182" customWidth="1"/>
    <col min="11" max="12" width="9.375" style="184" customWidth="1"/>
    <col min="13" max="15" width="11.25" style="182" customWidth="1"/>
    <col min="16" max="16" width="15.5" style="182" customWidth="1"/>
    <col min="17" max="16384" width="9" style="182"/>
  </cols>
  <sheetData>
    <row r="1" spans="1:18" s="139" customFormat="1" ht="35.1" customHeight="1">
      <c r="A1" s="136" t="str">
        <f>K2&amp;"报价清单"</f>
        <v>A4-1玄关柜报价清单</v>
      </c>
      <c r="B1" s="136"/>
      <c r="C1" s="136"/>
      <c r="D1" s="137"/>
      <c r="E1" s="136"/>
      <c r="F1" s="136"/>
      <c r="G1" s="136"/>
      <c r="H1" s="136"/>
      <c r="I1" s="136"/>
      <c r="J1" s="136"/>
      <c r="K1" s="138"/>
      <c r="L1" s="138"/>
      <c r="M1" s="136"/>
      <c r="N1" s="136"/>
      <c r="O1" s="136"/>
      <c r="P1" s="136"/>
    </row>
    <row r="2" spans="1:18" s="146" customFormat="1" ht="21.95" customHeight="1">
      <c r="A2" s="140" t="s">
        <v>157</v>
      </c>
      <c r="B2" s="140"/>
      <c r="C2" s="141"/>
      <c r="D2" s="141"/>
      <c r="E2" s="141"/>
      <c r="F2" s="141"/>
      <c r="G2" s="141"/>
      <c r="H2" s="141"/>
      <c r="I2" s="140" t="s">
        <v>14</v>
      </c>
      <c r="J2" s="185"/>
      <c r="K2" s="143" t="s">
        <v>244</v>
      </c>
      <c r="L2" s="144"/>
      <c r="M2" s="144"/>
      <c r="N2" s="144"/>
      <c r="O2" s="144"/>
      <c r="P2" s="145"/>
    </row>
    <row r="3" spans="1:18" s="152" customFormat="1" ht="21.95" customHeight="1">
      <c r="A3" s="147" t="s">
        <v>13</v>
      </c>
      <c r="B3" s="147" t="s">
        <v>132</v>
      </c>
      <c r="C3" s="147" t="s">
        <v>159</v>
      </c>
      <c r="D3" s="147"/>
      <c r="E3" s="148" t="s">
        <v>160</v>
      </c>
      <c r="F3" s="149"/>
      <c r="G3" s="150"/>
      <c r="H3" s="147" t="s">
        <v>81</v>
      </c>
      <c r="I3" s="147" t="s">
        <v>79</v>
      </c>
      <c r="J3" s="147" t="s">
        <v>161</v>
      </c>
      <c r="K3" s="147" t="s">
        <v>137</v>
      </c>
      <c r="L3" s="147" t="s">
        <v>48</v>
      </c>
      <c r="M3" s="147" t="s">
        <v>162</v>
      </c>
      <c r="N3" s="147" t="s">
        <v>163</v>
      </c>
      <c r="O3" s="147" t="s">
        <v>164</v>
      </c>
      <c r="P3" s="147" t="s">
        <v>22</v>
      </c>
      <c r="R3" s="146"/>
    </row>
    <row r="4" spans="1:18" s="154" customFormat="1" ht="21.95" customHeight="1">
      <c r="A4" s="147"/>
      <c r="B4" s="147"/>
      <c r="C4" s="153" t="s">
        <v>165</v>
      </c>
      <c r="D4" s="153" t="s">
        <v>166</v>
      </c>
      <c r="E4" s="153" t="s">
        <v>167</v>
      </c>
      <c r="F4" s="153" t="s">
        <v>168</v>
      </c>
      <c r="G4" s="153" t="s">
        <v>169</v>
      </c>
      <c r="H4" s="147"/>
      <c r="I4" s="147"/>
      <c r="J4" s="147"/>
      <c r="K4" s="147"/>
      <c r="L4" s="147"/>
      <c r="M4" s="147"/>
      <c r="N4" s="147"/>
      <c r="O4" s="147"/>
      <c r="P4" s="147"/>
      <c r="R4" s="146"/>
    </row>
    <row r="5" spans="1:18" s="154" customFormat="1" ht="21.95" customHeight="1">
      <c r="A5" s="155">
        <f t="shared" ref="A5:A17" si="0">ROW()-4</f>
        <v>1</v>
      </c>
      <c r="B5" s="156" t="s">
        <v>170</v>
      </c>
      <c r="C5" s="157" t="s">
        <v>170</v>
      </c>
      <c r="D5" s="158" t="s">
        <v>171</v>
      </c>
      <c r="E5" s="155">
        <v>2400</v>
      </c>
      <c r="F5" s="155">
        <v>1500</v>
      </c>
      <c r="G5" s="155" t="s">
        <v>172</v>
      </c>
      <c r="H5" s="155">
        <v>1</v>
      </c>
      <c r="I5" s="155" t="s">
        <v>125</v>
      </c>
      <c r="J5" s="159">
        <f>E5*F5*H5/1000000</f>
        <v>3.6</v>
      </c>
      <c r="K5" s="160"/>
      <c r="L5" s="160"/>
      <c r="M5" s="161"/>
      <c r="N5" s="161"/>
      <c r="O5" s="161"/>
      <c r="P5" s="162"/>
      <c r="R5" s="146"/>
    </row>
    <row r="6" spans="1:18" s="154" customFormat="1" ht="21.95" customHeight="1">
      <c r="A6" s="155">
        <f t="shared" si="0"/>
        <v>2</v>
      </c>
      <c r="B6" s="156"/>
      <c r="C6" s="157" t="s">
        <v>173</v>
      </c>
      <c r="D6" s="158"/>
      <c r="E6" s="155"/>
      <c r="F6" s="155"/>
      <c r="G6" s="155"/>
      <c r="H6" s="155">
        <v>4</v>
      </c>
      <c r="I6" s="155" t="s">
        <v>174</v>
      </c>
      <c r="J6" s="159">
        <f>H6</f>
        <v>4</v>
      </c>
      <c r="K6" s="160"/>
      <c r="L6" s="160"/>
      <c r="M6" s="161"/>
      <c r="N6" s="161"/>
      <c r="O6" s="161"/>
      <c r="P6" s="162"/>
      <c r="R6" s="146"/>
    </row>
    <row r="7" spans="1:18" s="154" customFormat="1" ht="21.95" customHeight="1">
      <c r="A7" s="155">
        <f t="shared" si="0"/>
        <v>3</v>
      </c>
      <c r="B7" s="156"/>
      <c r="C7" s="163" t="s">
        <v>175</v>
      </c>
      <c r="D7" s="158" t="s">
        <v>176</v>
      </c>
      <c r="E7" s="155">
        <v>1410</v>
      </c>
      <c r="F7" s="155">
        <v>45</v>
      </c>
      <c r="G7" s="155">
        <v>18</v>
      </c>
      <c r="H7" s="155">
        <v>1</v>
      </c>
      <c r="I7" s="155" t="s">
        <v>125</v>
      </c>
      <c r="J7" s="159">
        <f t="shared" ref="J7:J15" si="1">E7/1000*F7/1000*H7</f>
        <v>6.3449999999999993E-2</v>
      </c>
      <c r="K7" s="160"/>
      <c r="L7" s="160"/>
      <c r="M7" s="161"/>
      <c r="N7" s="161"/>
      <c r="O7" s="161"/>
      <c r="P7" s="162"/>
      <c r="R7" s="146"/>
    </row>
    <row r="8" spans="1:18" s="154" customFormat="1" ht="21.95" customHeight="1">
      <c r="A8" s="155">
        <f t="shared" si="0"/>
        <v>4</v>
      </c>
      <c r="B8" s="156"/>
      <c r="C8" s="163" t="s">
        <v>177</v>
      </c>
      <c r="D8" s="158" t="s">
        <v>176</v>
      </c>
      <c r="E8" s="155">
        <v>2400</v>
      </c>
      <c r="F8" s="155">
        <v>45</v>
      </c>
      <c r="G8" s="155">
        <v>18</v>
      </c>
      <c r="H8" s="155">
        <v>2</v>
      </c>
      <c r="I8" s="155" t="s">
        <v>125</v>
      </c>
      <c r="J8" s="159">
        <f t="shared" si="1"/>
        <v>0.216</v>
      </c>
      <c r="K8" s="160"/>
      <c r="L8" s="160"/>
      <c r="M8" s="161"/>
      <c r="N8" s="161"/>
      <c r="O8" s="161"/>
      <c r="P8" s="162"/>
      <c r="R8" s="146"/>
    </row>
    <row r="9" spans="1:18" s="154" customFormat="1" ht="21.95" customHeight="1">
      <c r="A9" s="155">
        <f t="shared" si="0"/>
        <v>5</v>
      </c>
      <c r="B9" s="156"/>
      <c r="C9" s="163" t="s">
        <v>177</v>
      </c>
      <c r="D9" s="158" t="s">
        <v>176</v>
      </c>
      <c r="E9" s="155">
        <f>353+353+352+352</f>
        <v>1410</v>
      </c>
      <c r="F9" s="155">
        <v>75</v>
      </c>
      <c r="G9" s="155">
        <v>18</v>
      </c>
      <c r="H9" s="155">
        <v>1</v>
      </c>
      <c r="I9" s="155" t="s">
        <v>125</v>
      </c>
      <c r="J9" s="159">
        <f t="shared" si="1"/>
        <v>0.10575</v>
      </c>
      <c r="K9" s="160"/>
      <c r="L9" s="160"/>
      <c r="M9" s="161"/>
      <c r="N9" s="161"/>
      <c r="O9" s="161"/>
      <c r="P9" s="162"/>
      <c r="R9" s="146"/>
    </row>
    <row r="10" spans="1:18" s="154" customFormat="1" ht="21.95" customHeight="1">
      <c r="A10" s="155">
        <f t="shared" si="0"/>
        <v>6</v>
      </c>
      <c r="B10" s="156"/>
      <c r="C10" s="163" t="s">
        <v>178</v>
      </c>
      <c r="D10" s="158" t="s">
        <v>176</v>
      </c>
      <c r="E10" s="155">
        <v>180</v>
      </c>
      <c r="F10" s="155">
        <v>353</v>
      </c>
      <c r="G10" s="155">
        <v>18</v>
      </c>
      <c r="H10" s="155">
        <v>2</v>
      </c>
      <c r="I10" s="155" t="s">
        <v>125</v>
      </c>
      <c r="J10" s="159">
        <f t="shared" si="1"/>
        <v>0.12708</v>
      </c>
      <c r="K10" s="160"/>
      <c r="L10" s="160"/>
      <c r="M10" s="161"/>
      <c r="N10" s="161"/>
      <c r="O10" s="161"/>
      <c r="P10" s="162"/>
      <c r="R10" s="146"/>
    </row>
    <row r="11" spans="1:18" s="154" customFormat="1" ht="21.95" customHeight="1">
      <c r="A11" s="155">
        <f t="shared" si="0"/>
        <v>7</v>
      </c>
      <c r="B11" s="156"/>
      <c r="C11" s="163" t="s">
        <v>178</v>
      </c>
      <c r="D11" s="158" t="s">
        <v>176</v>
      </c>
      <c r="E11" s="155">
        <v>180</v>
      </c>
      <c r="F11" s="155">
        <v>352</v>
      </c>
      <c r="G11" s="155">
        <v>18</v>
      </c>
      <c r="H11" s="155">
        <v>2</v>
      </c>
      <c r="I11" s="155" t="s">
        <v>125</v>
      </c>
      <c r="J11" s="159">
        <f t="shared" si="1"/>
        <v>0.12672</v>
      </c>
      <c r="K11" s="160"/>
      <c r="L11" s="160"/>
      <c r="M11" s="161"/>
      <c r="N11" s="161"/>
      <c r="O11" s="161"/>
      <c r="P11" s="162"/>
      <c r="R11" s="146"/>
    </row>
    <row r="12" spans="1:18" s="154" customFormat="1" ht="21.95" customHeight="1">
      <c r="A12" s="155">
        <f t="shared" si="0"/>
        <v>8</v>
      </c>
      <c r="B12" s="156"/>
      <c r="C12" s="163" t="s">
        <v>179</v>
      </c>
      <c r="D12" s="158" t="s">
        <v>176</v>
      </c>
      <c r="E12" s="155">
        <v>855</v>
      </c>
      <c r="F12" s="155">
        <v>353</v>
      </c>
      <c r="G12" s="155">
        <v>18</v>
      </c>
      <c r="H12" s="155">
        <v>2</v>
      </c>
      <c r="I12" s="155" t="s">
        <v>125</v>
      </c>
      <c r="J12" s="159">
        <f t="shared" si="1"/>
        <v>0.60363</v>
      </c>
      <c r="K12" s="160"/>
      <c r="L12" s="160"/>
      <c r="M12" s="161"/>
      <c r="N12" s="161"/>
      <c r="O12" s="161"/>
      <c r="P12" s="162"/>
      <c r="R12" s="146"/>
    </row>
    <row r="13" spans="1:18" s="154" customFormat="1" ht="21.95" customHeight="1">
      <c r="A13" s="155">
        <f t="shared" si="0"/>
        <v>9</v>
      </c>
      <c r="B13" s="156"/>
      <c r="C13" s="163" t="s">
        <v>179</v>
      </c>
      <c r="D13" s="158" t="s">
        <v>176</v>
      </c>
      <c r="E13" s="155">
        <v>855</v>
      </c>
      <c r="F13" s="155">
        <v>352</v>
      </c>
      <c r="G13" s="155">
        <v>18</v>
      </c>
      <c r="H13" s="155">
        <v>2</v>
      </c>
      <c r="I13" s="155" t="s">
        <v>125</v>
      </c>
      <c r="J13" s="159">
        <f t="shared" si="1"/>
        <v>0.60192000000000001</v>
      </c>
      <c r="K13" s="160"/>
      <c r="L13" s="160"/>
      <c r="M13" s="161"/>
      <c r="N13" s="161"/>
      <c r="O13" s="161"/>
      <c r="P13" s="162"/>
      <c r="R13" s="146"/>
    </row>
    <row r="14" spans="1:18" s="154" customFormat="1" ht="21.95" customHeight="1">
      <c r="A14" s="155">
        <f t="shared" si="0"/>
        <v>10</v>
      </c>
      <c r="B14" s="156"/>
      <c r="C14" s="163" t="s">
        <v>179</v>
      </c>
      <c r="D14" s="158" t="s">
        <v>176</v>
      </c>
      <c r="E14" s="155">
        <v>667</v>
      </c>
      <c r="F14" s="155">
        <v>353</v>
      </c>
      <c r="G14" s="155">
        <v>18</v>
      </c>
      <c r="H14" s="155">
        <v>2</v>
      </c>
      <c r="I14" s="155" t="s">
        <v>125</v>
      </c>
      <c r="J14" s="159">
        <f t="shared" si="1"/>
        <v>0.47090200000000004</v>
      </c>
      <c r="K14" s="160"/>
      <c r="L14" s="160"/>
      <c r="M14" s="161"/>
      <c r="N14" s="161"/>
      <c r="O14" s="161"/>
      <c r="P14" s="162"/>
      <c r="R14" s="146"/>
    </row>
    <row r="15" spans="1:18" s="154" customFormat="1" ht="21.95" customHeight="1">
      <c r="A15" s="155">
        <f t="shared" si="0"/>
        <v>11</v>
      </c>
      <c r="B15" s="156"/>
      <c r="C15" s="163" t="s">
        <v>179</v>
      </c>
      <c r="D15" s="158" t="s">
        <v>176</v>
      </c>
      <c r="E15" s="155">
        <v>667</v>
      </c>
      <c r="F15" s="155">
        <v>352</v>
      </c>
      <c r="G15" s="155">
        <f>G12</f>
        <v>18</v>
      </c>
      <c r="H15" s="155">
        <v>2</v>
      </c>
      <c r="I15" s="155" t="s">
        <v>125</v>
      </c>
      <c r="J15" s="159">
        <f t="shared" si="1"/>
        <v>0.46956800000000004</v>
      </c>
      <c r="K15" s="160"/>
      <c r="L15" s="160"/>
      <c r="M15" s="161"/>
      <c r="N15" s="161"/>
      <c r="O15" s="161"/>
      <c r="P15" s="162"/>
      <c r="R15" s="146"/>
    </row>
    <row r="16" spans="1:18" s="170" customFormat="1" ht="21.95" customHeight="1">
      <c r="A16" s="155">
        <f t="shared" si="0"/>
        <v>12</v>
      </c>
      <c r="B16" s="164" t="s">
        <v>180</v>
      </c>
      <c r="C16" s="165" t="s">
        <v>181</v>
      </c>
      <c r="D16" s="166"/>
      <c r="E16" s="167"/>
      <c r="F16" s="167" t="s">
        <v>236</v>
      </c>
      <c r="G16" s="167"/>
      <c r="H16" s="168">
        <v>4</v>
      </c>
      <c r="I16" s="155" t="s">
        <v>183</v>
      </c>
      <c r="J16" s="159">
        <f>H16</f>
        <v>4</v>
      </c>
      <c r="K16" s="160"/>
      <c r="L16" s="160"/>
      <c r="M16" s="161"/>
      <c r="N16" s="161"/>
      <c r="O16" s="161"/>
      <c r="P16" s="169"/>
      <c r="R16" s="146"/>
    </row>
    <row r="17" spans="1:18" s="152" customFormat="1" ht="21.95" customHeight="1">
      <c r="A17" s="155">
        <f t="shared" si="0"/>
        <v>13</v>
      </c>
      <c r="B17" s="171" t="str">
        <f>K2&amp;"小计"</f>
        <v>A4-1玄关柜小计</v>
      </c>
      <c r="C17" s="171"/>
      <c r="D17" s="171"/>
      <c r="E17" s="171"/>
      <c r="F17" s="171"/>
      <c r="G17" s="171"/>
      <c r="H17" s="171"/>
      <c r="I17" s="171"/>
      <c r="J17" s="171"/>
      <c r="K17" s="172"/>
      <c r="L17" s="200"/>
      <c r="M17" s="174"/>
      <c r="N17" s="174"/>
      <c r="O17" s="174"/>
      <c r="P17" s="162"/>
      <c r="R17" s="146"/>
    </row>
    <row r="18" spans="1:18" s="152" customFormat="1" ht="21.95" customHeight="1">
      <c r="A18" s="171" t="str">
        <f>K2&amp;"综合单价"</f>
        <v>A4-1玄关柜综合单价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97"/>
      <c r="L18" s="178"/>
      <c r="M18" s="174"/>
      <c r="N18" s="174"/>
      <c r="O18" s="174"/>
      <c r="P18" s="162"/>
      <c r="R18" s="146"/>
    </row>
    <row r="19" spans="1:18" s="181" customFormat="1" ht="21.95" customHeight="1">
      <c r="A19" s="179" t="s">
        <v>184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R19" s="146"/>
    </row>
    <row r="20" spans="1:18" ht="21.95" customHeight="1">
      <c r="R20" s="146"/>
    </row>
    <row r="21" spans="1:18" s="139" customFormat="1" ht="35.1" customHeight="1">
      <c r="A21" s="136" t="str">
        <f>K22&amp;"报价清单"</f>
        <v>A4-1公卫报价清单</v>
      </c>
      <c r="B21" s="136"/>
      <c r="C21" s="136"/>
      <c r="D21" s="137"/>
      <c r="E21" s="136"/>
      <c r="F21" s="136"/>
      <c r="G21" s="136"/>
      <c r="H21" s="136"/>
      <c r="I21" s="136"/>
      <c r="J21" s="136"/>
      <c r="K21" s="138"/>
      <c r="L21" s="138"/>
      <c r="M21" s="136"/>
      <c r="N21" s="136"/>
      <c r="O21" s="136"/>
      <c r="P21" s="136"/>
      <c r="R21" s="146"/>
    </row>
    <row r="22" spans="1:18" s="146" customFormat="1" ht="21.95" customHeight="1">
      <c r="A22" s="140" t="s">
        <v>157</v>
      </c>
      <c r="B22" s="140"/>
      <c r="C22" s="141"/>
      <c r="D22" s="141"/>
      <c r="E22" s="141"/>
      <c r="F22" s="141"/>
      <c r="G22" s="141"/>
      <c r="H22" s="141"/>
      <c r="I22" s="140" t="s">
        <v>14</v>
      </c>
      <c r="J22" s="185"/>
      <c r="K22" s="143" t="s">
        <v>245</v>
      </c>
      <c r="L22" s="144"/>
      <c r="M22" s="144"/>
      <c r="N22" s="144"/>
      <c r="O22" s="144"/>
      <c r="P22" s="145"/>
    </row>
    <row r="23" spans="1:18" s="152" customFormat="1" ht="21.95" customHeight="1">
      <c r="A23" s="147" t="s">
        <v>13</v>
      </c>
      <c r="B23" s="147" t="s">
        <v>132</v>
      </c>
      <c r="C23" s="147" t="s">
        <v>159</v>
      </c>
      <c r="D23" s="147"/>
      <c r="E23" s="148" t="s">
        <v>160</v>
      </c>
      <c r="F23" s="149"/>
      <c r="G23" s="150"/>
      <c r="H23" s="147" t="s">
        <v>81</v>
      </c>
      <c r="I23" s="147" t="s">
        <v>79</v>
      </c>
      <c r="J23" s="147" t="s">
        <v>161</v>
      </c>
      <c r="K23" s="147" t="s">
        <v>137</v>
      </c>
      <c r="L23" s="147" t="s">
        <v>48</v>
      </c>
      <c r="M23" s="147" t="s">
        <v>162</v>
      </c>
      <c r="N23" s="147" t="s">
        <v>163</v>
      </c>
      <c r="O23" s="147" t="s">
        <v>164</v>
      </c>
      <c r="P23" s="147" t="s">
        <v>22</v>
      </c>
      <c r="R23" s="146"/>
    </row>
    <row r="24" spans="1:18" s="154" customFormat="1" ht="21.95" customHeight="1">
      <c r="A24" s="147"/>
      <c r="B24" s="147"/>
      <c r="C24" s="153" t="s">
        <v>165</v>
      </c>
      <c r="D24" s="153" t="s">
        <v>166</v>
      </c>
      <c r="E24" s="153" t="s">
        <v>167</v>
      </c>
      <c r="F24" s="153" t="s">
        <v>168</v>
      </c>
      <c r="G24" s="153" t="s">
        <v>169</v>
      </c>
      <c r="H24" s="147"/>
      <c r="I24" s="147"/>
      <c r="J24" s="147"/>
      <c r="K24" s="147"/>
      <c r="L24" s="147"/>
      <c r="M24" s="147"/>
      <c r="N24" s="147"/>
      <c r="O24" s="147"/>
      <c r="P24" s="147"/>
      <c r="R24" s="146"/>
    </row>
    <row r="25" spans="1:18" s="154" customFormat="1" ht="21.95" customHeight="1">
      <c r="A25" s="155">
        <v>1</v>
      </c>
      <c r="B25" s="186" t="s">
        <v>170</v>
      </c>
      <c r="C25" s="157" t="s">
        <v>186</v>
      </c>
      <c r="D25" s="158" t="s">
        <v>187</v>
      </c>
      <c r="E25" s="155">
        <v>900</v>
      </c>
      <c r="F25" s="155">
        <v>850</v>
      </c>
      <c r="G25" s="155">
        <v>150</v>
      </c>
      <c r="H25" s="155">
        <v>1</v>
      </c>
      <c r="I25" s="155" t="s">
        <v>125</v>
      </c>
      <c r="J25" s="159">
        <f>E25/1000*F25/1000</f>
        <v>0.76500000000000001</v>
      </c>
      <c r="K25" s="160"/>
      <c r="L25" s="160"/>
      <c r="M25" s="161"/>
      <c r="N25" s="161"/>
      <c r="O25" s="161"/>
      <c r="P25" s="162"/>
      <c r="R25" s="146"/>
    </row>
    <row r="26" spans="1:18" s="154" customFormat="1" ht="21.95" customHeight="1">
      <c r="A26" s="155">
        <v>2</v>
      </c>
      <c r="B26" s="187"/>
      <c r="C26" s="163" t="s">
        <v>175</v>
      </c>
      <c r="D26" s="158" t="s">
        <v>188</v>
      </c>
      <c r="E26" s="155">
        <v>814</v>
      </c>
      <c r="F26" s="155">
        <v>50</v>
      </c>
      <c r="G26" s="155">
        <v>18</v>
      </c>
      <c r="H26" s="155">
        <v>1</v>
      </c>
      <c r="I26" s="155" t="s">
        <v>125</v>
      </c>
      <c r="J26" s="159">
        <f t="shared" ref="J26:J28" si="2">E26/1000*F26/1000*H26</f>
        <v>4.0699999999999993E-2</v>
      </c>
      <c r="K26" s="160"/>
      <c r="L26" s="160"/>
      <c r="M26" s="161"/>
      <c r="N26" s="161"/>
      <c r="O26" s="161"/>
      <c r="P26" s="162"/>
      <c r="R26" s="146"/>
    </row>
    <row r="27" spans="1:18" s="154" customFormat="1" ht="21.95" customHeight="1">
      <c r="A27" s="155">
        <v>3</v>
      </c>
      <c r="B27" s="187"/>
      <c r="C27" s="163" t="s">
        <v>179</v>
      </c>
      <c r="D27" s="158" t="s">
        <v>189</v>
      </c>
      <c r="E27" s="155">
        <v>732</v>
      </c>
      <c r="F27" s="155">
        <v>200</v>
      </c>
      <c r="G27" s="155">
        <v>18</v>
      </c>
      <c r="H27" s="155">
        <v>2</v>
      </c>
      <c r="I27" s="155" t="s">
        <v>125</v>
      </c>
      <c r="J27" s="159">
        <f t="shared" si="2"/>
        <v>0.2928</v>
      </c>
      <c r="K27" s="160"/>
      <c r="L27" s="160"/>
      <c r="M27" s="161"/>
      <c r="N27" s="161"/>
      <c r="O27" s="161"/>
      <c r="P27" s="162"/>
      <c r="R27" s="146"/>
    </row>
    <row r="28" spans="1:18" s="154" customFormat="1" ht="21.95" customHeight="1">
      <c r="A28" s="155">
        <v>4</v>
      </c>
      <c r="B28" s="187"/>
      <c r="C28" s="163" t="s">
        <v>179</v>
      </c>
      <c r="D28" s="158" t="s">
        <v>189</v>
      </c>
      <c r="E28" s="155">
        <v>732</v>
      </c>
      <c r="F28" s="155">
        <v>450</v>
      </c>
      <c r="G28" s="155">
        <f>G27</f>
        <v>18</v>
      </c>
      <c r="H28" s="155">
        <v>1</v>
      </c>
      <c r="I28" s="155" t="s">
        <v>125</v>
      </c>
      <c r="J28" s="159">
        <f t="shared" si="2"/>
        <v>0.32939999999999997</v>
      </c>
      <c r="K28" s="160"/>
      <c r="L28" s="160"/>
      <c r="M28" s="161"/>
      <c r="N28" s="161"/>
      <c r="O28" s="161"/>
      <c r="P28" s="162"/>
      <c r="R28" s="146"/>
    </row>
    <row r="29" spans="1:18" s="139" customFormat="1" ht="21.95" customHeight="1">
      <c r="A29" s="155">
        <v>5</v>
      </c>
      <c r="B29" s="155" t="s">
        <v>180</v>
      </c>
      <c r="C29" s="165" t="s">
        <v>181</v>
      </c>
      <c r="D29" s="188"/>
      <c r="E29" s="189"/>
      <c r="F29" s="167" t="s">
        <v>238</v>
      </c>
      <c r="G29" s="167"/>
      <c r="H29" s="168">
        <v>2</v>
      </c>
      <c r="I29" s="155" t="s">
        <v>183</v>
      </c>
      <c r="J29" s="159">
        <f>H29</f>
        <v>2</v>
      </c>
      <c r="K29" s="160"/>
      <c r="L29" s="160"/>
      <c r="M29" s="161"/>
      <c r="N29" s="161"/>
      <c r="O29" s="161"/>
      <c r="P29" s="169"/>
      <c r="R29" s="146"/>
    </row>
    <row r="30" spans="1:18" s="152" customFormat="1" ht="21.95" customHeight="1">
      <c r="A30" s="155">
        <v>6</v>
      </c>
      <c r="B30" s="171" t="str">
        <f>K22&amp;"镜柜小计"</f>
        <v>A4-1公卫镜柜小计</v>
      </c>
      <c r="C30" s="171"/>
      <c r="D30" s="171"/>
      <c r="E30" s="171"/>
      <c r="F30" s="171"/>
      <c r="G30" s="171"/>
      <c r="H30" s="171"/>
      <c r="I30" s="171"/>
      <c r="J30" s="171"/>
      <c r="K30" s="172"/>
      <c r="L30" s="200"/>
      <c r="M30" s="174"/>
      <c r="N30" s="174"/>
      <c r="O30" s="174"/>
      <c r="P30" s="162"/>
      <c r="R30" s="146"/>
    </row>
    <row r="31" spans="1:18" s="154" customFormat="1" ht="21.95" customHeight="1">
      <c r="A31" s="155">
        <v>7</v>
      </c>
      <c r="B31" s="156" t="s">
        <v>170</v>
      </c>
      <c r="C31" s="190" t="s">
        <v>191</v>
      </c>
      <c r="D31" s="158" t="s">
        <v>188</v>
      </c>
      <c r="E31" s="155">
        <v>530</v>
      </c>
      <c r="F31" s="155">
        <v>846</v>
      </c>
      <c r="G31" s="155">
        <v>600</v>
      </c>
      <c r="H31" s="155">
        <v>1</v>
      </c>
      <c r="I31" s="155" t="s">
        <v>156</v>
      </c>
      <c r="J31" s="159">
        <f>F31/1000</f>
        <v>0.84599999999999997</v>
      </c>
      <c r="K31" s="160"/>
      <c r="L31" s="160"/>
      <c r="M31" s="161"/>
      <c r="N31" s="161"/>
      <c r="O31" s="161"/>
      <c r="P31" s="162"/>
      <c r="R31" s="146"/>
    </row>
    <row r="32" spans="1:18" s="154" customFormat="1" ht="21.95" customHeight="1">
      <c r="A32" s="155">
        <v>8</v>
      </c>
      <c r="B32" s="156"/>
      <c r="C32" s="191" t="s">
        <v>179</v>
      </c>
      <c r="D32" s="158" t="s">
        <v>176</v>
      </c>
      <c r="E32" s="155">
        <v>475</v>
      </c>
      <c r="F32" s="155">
        <v>405</v>
      </c>
      <c r="G32" s="155">
        <v>18</v>
      </c>
      <c r="H32" s="155">
        <v>2</v>
      </c>
      <c r="I32" s="155" t="s">
        <v>125</v>
      </c>
      <c r="J32" s="159">
        <f t="shared" ref="J32:J35" si="3">E32/1000*F32/1000*H32</f>
        <v>0.38474999999999998</v>
      </c>
      <c r="K32" s="160"/>
      <c r="L32" s="160"/>
      <c r="M32" s="161"/>
      <c r="N32" s="161"/>
      <c r="O32" s="161"/>
      <c r="P32" s="162"/>
      <c r="R32" s="146"/>
    </row>
    <row r="33" spans="1:18" s="154" customFormat="1" ht="21.95" customHeight="1">
      <c r="A33" s="155">
        <v>9</v>
      </c>
      <c r="B33" s="156"/>
      <c r="C33" s="191" t="s">
        <v>192</v>
      </c>
      <c r="D33" s="158" t="s">
        <v>176</v>
      </c>
      <c r="E33" s="155">
        <v>530</v>
      </c>
      <c r="F33" s="155">
        <v>600</v>
      </c>
      <c r="G33" s="155">
        <v>18</v>
      </c>
      <c r="H33" s="155">
        <v>1</v>
      </c>
      <c r="I33" s="155" t="s">
        <v>125</v>
      </c>
      <c r="J33" s="159">
        <f t="shared" si="3"/>
        <v>0.318</v>
      </c>
      <c r="K33" s="160"/>
      <c r="L33" s="160"/>
      <c r="M33" s="161"/>
      <c r="N33" s="161"/>
      <c r="O33" s="161"/>
      <c r="P33" s="162"/>
      <c r="R33" s="146"/>
    </row>
    <row r="34" spans="1:18" s="154" customFormat="1" ht="21.95" customHeight="1">
      <c r="A34" s="155">
        <v>10</v>
      </c>
      <c r="B34" s="156"/>
      <c r="C34" s="191" t="s">
        <v>177</v>
      </c>
      <c r="D34" s="158" t="s">
        <v>176</v>
      </c>
      <c r="E34" s="155">
        <f>405*2</f>
        <v>810</v>
      </c>
      <c r="F34" s="155">
        <v>90</v>
      </c>
      <c r="G34" s="155">
        <v>18</v>
      </c>
      <c r="H34" s="155">
        <v>1</v>
      </c>
      <c r="I34" s="155" t="s">
        <v>125</v>
      </c>
      <c r="J34" s="159">
        <f t="shared" si="3"/>
        <v>7.2900000000000006E-2</v>
      </c>
      <c r="K34" s="160"/>
      <c r="L34" s="160"/>
      <c r="M34" s="161"/>
      <c r="N34" s="161"/>
      <c r="O34" s="161"/>
      <c r="P34" s="162"/>
      <c r="R34" s="146"/>
    </row>
    <row r="35" spans="1:18" s="154" customFormat="1" ht="21.95" customHeight="1">
      <c r="A35" s="155">
        <v>11</v>
      </c>
      <c r="B35" s="156"/>
      <c r="C35" s="191" t="s">
        <v>177</v>
      </c>
      <c r="D35" s="158" t="s">
        <v>176</v>
      </c>
      <c r="E35" s="155">
        <v>530</v>
      </c>
      <c r="F35" s="155">
        <v>18</v>
      </c>
      <c r="G35" s="155">
        <v>18</v>
      </c>
      <c r="H35" s="155">
        <v>1</v>
      </c>
      <c r="I35" s="155" t="s">
        <v>125</v>
      </c>
      <c r="J35" s="159">
        <f t="shared" si="3"/>
        <v>9.5400000000000016E-3</v>
      </c>
      <c r="K35" s="160"/>
      <c r="L35" s="160"/>
      <c r="M35" s="161"/>
      <c r="N35" s="161"/>
      <c r="O35" s="161"/>
      <c r="P35" s="162"/>
      <c r="R35" s="146"/>
    </row>
    <row r="36" spans="1:18" s="139" customFormat="1" ht="21.95" customHeight="1">
      <c r="A36" s="155">
        <v>12</v>
      </c>
      <c r="B36" s="155" t="s">
        <v>180</v>
      </c>
      <c r="C36" s="165" t="s">
        <v>181</v>
      </c>
      <c r="D36" s="188"/>
      <c r="E36" s="189"/>
      <c r="F36" s="167">
        <v>810</v>
      </c>
      <c r="G36" s="167"/>
      <c r="H36" s="168">
        <v>1</v>
      </c>
      <c r="I36" s="155" t="s">
        <v>183</v>
      </c>
      <c r="J36" s="159">
        <f>H36</f>
        <v>1</v>
      </c>
      <c r="K36" s="160"/>
      <c r="L36" s="160"/>
      <c r="M36" s="161"/>
      <c r="N36" s="161"/>
      <c r="O36" s="161"/>
      <c r="P36" s="169"/>
      <c r="R36" s="146"/>
    </row>
    <row r="37" spans="1:18" s="154" customFormat="1" ht="21.95" customHeight="1">
      <c r="A37" s="155">
        <v>13</v>
      </c>
      <c r="B37" s="155" t="s">
        <v>193</v>
      </c>
      <c r="C37" s="190" t="s">
        <v>194</v>
      </c>
      <c r="D37" s="190" t="s">
        <v>195</v>
      </c>
      <c r="E37" s="192">
        <v>850</v>
      </c>
      <c r="F37" s="193">
        <v>600</v>
      </c>
      <c r="G37" s="193"/>
      <c r="H37" s="194">
        <f>E37/1000</f>
        <v>0.85</v>
      </c>
      <c r="I37" s="195" t="s">
        <v>156</v>
      </c>
      <c r="J37" s="159">
        <f>H37</f>
        <v>0.85</v>
      </c>
      <c r="K37" s="160"/>
      <c r="L37" s="160"/>
      <c r="M37" s="161"/>
      <c r="N37" s="161"/>
      <c r="O37" s="161"/>
      <c r="P37" s="196" t="s">
        <v>196</v>
      </c>
      <c r="R37" s="146"/>
    </row>
    <row r="38" spans="1:18" s="152" customFormat="1" ht="21.95" customHeight="1">
      <c r="A38" s="155">
        <v>14</v>
      </c>
      <c r="B38" s="171" t="str">
        <f>K22&amp;"地柜小计"</f>
        <v>A4-1公卫地柜小计</v>
      </c>
      <c r="C38" s="171"/>
      <c r="D38" s="171"/>
      <c r="E38" s="171"/>
      <c r="F38" s="171"/>
      <c r="G38" s="171"/>
      <c r="H38" s="171"/>
      <c r="I38" s="171"/>
      <c r="J38" s="171"/>
      <c r="K38" s="172"/>
      <c r="L38" s="200"/>
      <c r="M38" s="174"/>
      <c r="N38" s="174"/>
      <c r="O38" s="174"/>
      <c r="P38" s="162"/>
      <c r="R38" s="146"/>
    </row>
    <row r="39" spans="1:18" s="152" customFormat="1" ht="21.95" customHeight="1">
      <c r="A39" s="171" t="str">
        <f>K22&amp;"综合单价"</f>
        <v>A4-1公卫综合单价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97"/>
      <c r="L39" s="178"/>
      <c r="M39" s="174"/>
      <c r="N39" s="174"/>
      <c r="O39" s="174"/>
      <c r="P39" s="162"/>
      <c r="R39" s="146"/>
    </row>
    <row r="40" spans="1:18" s="181" customFormat="1" ht="21.95" customHeight="1">
      <c r="A40" s="179" t="s">
        <v>184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R40" s="146"/>
    </row>
    <row r="41" spans="1:18" ht="21.95" customHeight="1">
      <c r="R41" s="146"/>
    </row>
    <row r="42" spans="1:18" ht="21.95" customHeight="1">
      <c r="R42" s="146"/>
    </row>
    <row r="43" spans="1:18" ht="21.95" customHeight="1">
      <c r="A43" s="136" t="str">
        <f>K44&amp;"报价清单"</f>
        <v>A4-1厨房A面报价清单</v>
      </c>
      <c r="B43" s="136"/>
      <c r="C43" s="136"/>
      <c r="D43" s="137"/>
      <c r="E43" s="136"/>
      <c r="F43" s="136"/>
      <c r="G43" s="136"/>
      <c r="H43" s="136"/>
      <c r="I43" s="136"/>
      <c r="J43" s="136"/>
      <c r="K43" s="138"/>
      <c r="L43" s="138"/>
      <c r="M43" s="136"/>
      <c r="N43" s="136"/>
      <c r="O43" s="136"/>
      <c r="P43" s="136"/>
      <c r="R43" s="146"/>
    </row>
    <row r="44" spans="1:18" ht="21.95" customHeight="1">
      <c r="A44" s="140" t="s">
        <v>157</v>
      </c>
      <c r="B44" s="140"/>
      <c r="C44" s="141"/>
      <c r="D44" s="141"/>
      <c r="E44" s="141"/>
      <c r="F44" s="141"/>
      <c r="G44" s="141"/>
      <c r="H44" s="141"/>
      <c r="I44" s="140" t="s">
        <v>14</v>
      </c>
      <c r="J44" s="185"/>
      <c r="K44" s="143" t="s">
        <v>246</v>
      </c>
      <c r="L44" s="144"/>
      <c r="M44" s="144"/>
      <c r="N44" s="144"/>
      <c r="O44" s="144"/>
      <c r="P44" s="145"/>
      <c r="R44" s="146"/>
    </row>
    <row r="45" spans="1:18" ht="21.95" customHeight="1">
      <c r="A45" s="147" t="s">
        <v>13</v>
      </c>
      <c r="B45" s="147" t="s">
        <v>132</v>
      </c>
      <c r="C45" s="147" t="s">
        <v>159</v>
      </c>
      <c r="D45" s="147"/>
      <c r="E45" s="148" t="s">
        <v>160</v>
      </c>
      <c r="F45" s="149"/>
      <c r="G45" s="150"/>
      <c r="H45" s="147" t="s">
        <v>81</v>
      </c>
      <c r="I45" s="147" t="s">
        <v>79</v>
      </c>
      <c r="J45" s="147" t="s">
        <v>161</v>
      </c>
      <c r="K45" s="147" t="s">
        <v>137</v>
      </c>
      <c r="L45" s="147" t="s">
        <v>48</v>
      </c>
      <c r="M45" s="147" t="s">
        <v>162</v>
      </c>
      <c r="N45" s="147" t="s">
        <v>163</v>
      </c>
      <c r="O45" s="147" t="s">
        <v>164</v>
      </c>
      <c r="P45" s="147" t="s">
        <v>22</v>
      </c>
      <c r="R45" s="146"/>
    </row>
    <row r="46" spans="1:18" ht="21.95" customHeight="1">
      <c r="A46" s="147"/>
      <c r="B46" s="147"/>
      <c r="C46" s="153" t="s">
        <v>165</v>
      </c>
      <c r="D46" s="153" t="s">
        <v>166</v>
      </c>
      <c r="E46" s="153" t="s">
        <v>167</v>
      </c>
      <c r="F46" s="153" t="s">
        <v>168</v>
      </c>
      <c r="G46" s="153" t="s">
        <v>169</v>
      </c>
      <c r="H46" s="147"/>
      <c r="I46" s="147"/>
      <c r="J46" s="147"/>
      <c r="K46" s="147"/>
      <c r="L46" s="147"/>
      <c r="M46" s="147"/>
      <c r="N46" s="147"/>
      <c r="O46" s="147"/>
      <c r="P46" s="147"/>
      <c r="R46" s="146"/>
    </row>
    <row r="47" spans="1:18" ht="21.95" customHeight="1">
      <c r="A47" s="155">
        <v>1</v>
      </c>
      <c r="B47" s="186" t="s">
        <v>170</v>
      </c>
      <c r="C47" s="157" t="s">
        <v>186</v>
      </c>
      <c r="D47" s="158" t="s">
        <v>187</v>
      </c>
      <c r="E47" s="155">
        <v>800</v>
      </c>
      <c r="F47" s="155">
        <v>1691</v>
      </c>
      <c r="G47" s="155">
        <v>350</v>
      </c>
      <c r="H47" s="155">
        <v>1</v>
      </c>
      <c r="I47" s="155" t="s">
        <v>156</v>
      </c>
      <c r="J47" s="159">
        <f>F47/1000</f>
        <v>1.6910000000000001</v>
      </c>
      <c r="K47" s="160"/>
      <c r="L47" s="160"/>
      <c r="M47" s="161"/>
      <c r="N47" s="161"/>
      <c r="O47" s="161"/>
      <c r="P47" s="162"/>
      <c r="R47" s="146"/>
    </row>
    <row r="48" spans="1:18" ht="21.95" customHeight="1">
      <c r="A48" s="155">
        <v>2</v>
      </c>
      <c r="B48" s="187"/>
      <c r="C48" s="163" t="s">
        <v>175</v>
      </c>
      <c r="D48" s="158" t="s">
        <v>199</v>
      </c>
      <c r="E48" s="155">
        <f>259+450+450+469</f>
        <v>1628</v>
      </c>
      <c r="F48" s="155">
        <v>50</v>
      </c>
      <c r="G48" s="155">
        <v>18</v>
      </c>
      <c r="H48" s="155">
        <v>1</v>
      </c>
      <c r="I48" s="155" t="s">
        <v>125</v>
      </c>
      <c r="J48" s="159">
        <f t="shared" ref="J48:J53" si="4">E48/1000*F48/1000*H48</f>
        <v>8.1399999999999986E-2</v>
      </c>
      <c r="K48" s="160"/>
      <c r="L48" s="160"/>
      <c r="M48" s="161"/>
      <c r="N48" s="161"/>
      <c r="O48" s="161"/>
      <c r="P48" s="162"/>
      <c r="R48" s="146"/>
    </row>
    <row r="49" spans="1:18" s="154" customFormat="1" ht="21.95" customHeight="1">
      <c r="A49" s="155">
        <v>3</v>
      </c>
      <c r="B49" s="156"/>
      <c r="C49" s="191" t="s">
        <v>192</v>
      </c>
      <c r="D49" s="158" t="s">
        <v>199</v>
      </c>
      <c r="E49" s="155">
        <v>800</v>
      </c>
      <c r="F49" s="155">
        <v>350</v>
      </c>
      <c r="G49" s="155">
        <v>18</v>
      </c>
      <c r="H49" s="155">
        <v>1</v>
      </c>
      <c r="I49" s="155" t="s">
        <v>125</v>
      </c>
      <c r="J49" s="159">
        <f t="shared" si="4"/>
        <v>0.28000000000000003</v>
      </c>
      <c r="K49" s="160"/>
      <c r="L49" s="160"/>
      <c r="M49" s="161"/>
      <c r="N49" s="161"/>
      <c r="O49" s="161"/>
      <c r="P49" s="162"/>
      <c r="R49" s="146"/>
    </row>
    <row r="50" spans="1:18" ht="21.95" customHeight="1">
      <c r="A50" s="155">
        <v>4</v>
      </c>
      <c r="B50" s="156"/>
      <c r="C50" s="191" t="s">
        <v>177</v>
      </c>
      <c r="D50" s="158" t="s">
        <v>199</v>
      </c>
      <c r="E50" s="155">
        <v>800</v>
      </c>
      <c r="F50" s="155">
        <v>45</v>
      </c>
      <c r="G50" s="155">
        <v>18</v>
      </c>
      <c r="H50" s="155">
        <v>1</v>
      </c>
      <c r="I50" s="155" t="s">
        <v>125</v>
      </c>
      <c r="J50" s="159">
        <f t="shared" si="4"/>
        <v>3.5999999999999997E-2</v>
      </c>
      <c r="K50" s="160"/>
      <c r="L50" s="160"/>
      <c r="M50" s="161"/>
      <c r="N50" s="161"/>
      <c r="O50" s="161"/>
      <c r="P50" s="162"/>
      <c r="R50" s="146"/>
    </row>
    <row r="51" spans="1:18" ht="21.95" customHeight="1">
      <c r="A51" s="155">
        <v>5</v>
      </c>
      <c r="B51" s="187"/>
      <c r="C51" s="163" t="s">
        <v>179</v>
      </c>
      <c r="D51" s="158" t="s">
        <v>199</v>
      </c>
      <c r="E51" s="155">
        <v>750</v>
      </c>
      <c r="F51" s="155">
        <v>259</v>
      </c>
      <c r="G51" s="155">
        <v>18</v>
      </c>
      <c r="H51" s="155">
        <v>1</v>
      </c>
      <c r="I51" s="155" t="s">
        <v>125</v>
      </c>
      <c r="J51" s="159">
        <f t="shared" si="4"/>
        <v>0.19425000000000001</v>
      </c>
      <c r="K51" s="160"/>
      <c r="L51" s="160"/>
      <c r="M51" s="161"/>
      <c r="N51" s="161"/>
      <c r="O51" s="161"/>
      <c r="P51" s="162"/>
      <c r="R51" s="146"/>
    </row>
    <row r="52" spans="1:18" ht="21.95" customHeight="1">
      <c r="A52" s="155">
        <v>6</v>
      </c>
      <c r="B52" s="187"/>
      <c r="C52" s="163" t="s">
        <v>179</v>
      </c>
      <c r="D52" s="158" t="s">
        <v>199</v>
      </c>
      <c r="E52" s="155">
        <v>650</v>
      </c>
      <c r="F52" s="155">
        <v>450</v>
      </c>
      <c r="G52" s="155">
        <v>18</v>
      </c>
      <c r="H52" s="155">
        <v>2</v>
      </c>
      <c r="I52" s="155" t="s">
        <v>125</v>
      </c>
      <c r="J52" s="159">
        <f t="shared" si="4"/>
        <v>0.58499999999999996</v>
      </c>
      <c r="K52" s="160"/>
      <c r="L52" s="160"/>
      <c r="M52" s="161"/>
      <c r="N52" s="161"/>
      <c r="O52" s="161"/>
      <c r="P52" s="162"/>
      <c r="R52" s="146"/>
    </row>
    <row r="53" spans="1:18" ht="21.95" customHeight="1">
      <c r="A53" s="155">
        <v>7</v>
      </c>
      <c r="B53" s="187"/>
      <c r="C53" s="163" t="s">
        <v>179</v>
      </c>
      <c r="D53" s="158" t="s">
        <v>199</v>
      </c>
      <c r="E53" s="155">
        <v>750</v>
      </c>
      <c r="F53" s="155">
        <v>469</v>
      </c>
      <c r="G53" s="155">
        <f>G51</f>
        <v>18</v>
      </c>
      <c r="H53" s="155">
        <v>1</v>
      </c>
      <c r="I53" s="155" t="s">
        <v>125</v>
      </c>
      <c r="J53" s="159">
        <f t="shared" si="4"/>
        <v>0.35175000000000001</v>
      </c>
      <c r="K53" s="160"/>
      <c r="L53" s="160"/>
      <c r="M53" s="161"/>
      <c r="N53" s="161"/>
      <c r="O53" s="161"/>
      <c r="P53" s="162"/>
      <c r="R53" s="146"/>
    </row>
    <row r="54" spans="1:18" ht="21.95" customHeight="1">
      <c r="A54" s="155">
        <v>8</v>
      </c>
      <c r="B54" s="155" t="s">
        <v>180</v>
      </c>
      <c r="C54" s="165" t="s">
        <v>181</v>
      </c>
      <c r="D54" s="188"/>
      <c r="E54" s="189"/>
      <c r="F54" s="167" t="s">
        <v>241</v>
      </c>
      <c r="G54" s="167"/>
      <c r="H54" s="168">
        <v>2</v>
      </c>
      <c r="I54" s="155" t="s">
        <v>183</v>
      </c>
      <c r="J54" s="159">
        <f>H54</f>
        <v>2</v>
      </c>
      <c r="K54" s="160"/>
      <c r="L54" s="160"/>
      <c r="M54" s="161"/>
      <c r="N54" s="161"/>
      <c r="O54" s="161"/>
      <c r="P54" s="169"/>
      <c r="R54" s="146"/>
    </row>
    <row r="55" spans="1:18" ht="21.95" customHeight="1">
      <c r="A55" s="155">
        <v>9</v>
      </c>
      <c r="B55" s="171" t="str">
        <f>K44&amp;"吊柜小计"</f>
        <v>A4-1厨房A面吊柜小计</v>
      </c>
      <c r="C55" s="171"/>
      <c r="D55" s="171"/>
      <c r="E55" s="171"/>
      <c r="F55" s="171"/>
      <c r="G55" s="171"/>
      <c r="H55" s="171"/>
      <c r="I55" s="171"/>
      <c r="J55" s="171"/>
      <c r="K55" s="172"/>
      <c r="L55" s="200"/>
      <c r="M55" s="174"/>
      <c r="N55" s="174"/>
      <c r="O55" s="174"/>
      <c r="P55" s="162"/>
      <c r="R55" s="146"/>
    </row>
    <row r="56" spans="1:18" ht="21.95" customHeight="1">
      <c r="A56" s="155">
        <v>10</v>
      </c>
      <c r="B56" s="156" t="s">
        <v>170</v>
      </c>
      <c r="C56" s="190" t="s">
        <v>200</v>
      </c>
      <c r="D56" s="158" t="s">
        <v>188</v>
      </c>
      <c r="E56" s="155">
        <v>750</v>
      </c>
      <c r="F56" s="155">
        <v>1650</v>
      </c>
      <c r="G56" s="155">
        <v>570</v>
      </c>
      <c r="H56" s="155">
        <v>1</v>
      </c>
      <c r="I56" s="155" t="s">
        <v>156</v>
      </c>
      <c r="J56" s="159">
        <f>F56/1000</f>
        <v>1.65</v>
      </c>
      <c r="K56" s="160"/>
      <c r="L56" s="160"/>
      <c r="M56" s="161"/>
      <c r="N56" s="161"/>
      <c r="O56" s="161"/>
      <c r="P56" s="162"/>
      <c r="R56" s="146"/>
    </row>
    <row r="57" spans="1:18" ht="21.95" customHeight="1">
      <c r="A57" s="155">
        <v>11</v>
      </c>
      <c r="B57" s="156"/>
      <c r="C57" s="191" t="s">
        <v>179</v>
      </c>
      <c r="D57" s="158" t="s">
        <v>199</v>
      </c>
      <c r="E57" s="155">
        <v>720</v>
      </c>
      <c r="F57" s="155">
        <v>288</v>
      </c>
      <c r="G57" s="155">
        <v>18</v>
      </c>
      <c r="H57" s="155">
        <v>1</v>
      </c>
      <c r="I57" s="155" t="s">
        <v>125</v>
      </c>
      <c r="J57" s="159">
        <f t="shared" ref="J57:J60" si="5">E57/1000*F57/1000*H57</f>
        <v>0.20735999999999999</v>
      </c>
      <c r="K57" s="160"/>
      <c r="L57" s="160"/>
      <c r="M57" s="161"/>
      <c r="N57" s="161"/>
      <c r="O57" s="161"/>
      <c r="P57" s="162"/>
      <c r="R57" s="146"/>
    </row>
    <row r="58" spans="1:18" ht="21.95" customHeight="1">
      <c r="A58" s="155">
        <v>12</v>
      </c>
      <c r="B58" s="156"/>
      <c r="C58" s="191" t="s">
        <v>179</v>
      </c>
      <c r="D58" s="158" t="s">
        <v>199</v>
      </c>
      <c r="E58" s="155">
        <v>720</v>
      </c>
      <c r="F58" s="155">
        <v>289</v>
      </c>
      <c r="G58" s="155">
        <v>18</v>
      </c>
      <c r="H58" s="155">
        <v>1</v>
      </c>
      <c r="I58" s="155" t="s">
        <v>125</v>
      </c>
      <c r="J58" s="159">
        <f t="shared" si="5"/>
        <v>0.20807999999999999</v>
      </c>
      <c r="K58" s="160"/>
      <c r="L58" s="160"/>
      <c r="M58" s="161"/>
      <c r="N58" s="161"/>
      <c r="O58" s="161"/>
      <c r="P58" s="162"/>
      <c r="R58" s="146"/>
    </row>
    <row r="59" spans="1:18" ht="21.95" customHeight="1">
      <c r="A59" s="155">
        <v>13</v>
      </c>
      <c r="B59" s="156"/>
      <c r="C59" s="191" t="s">
        <v>178</v>
      </c>
      <c r="D59" s="158" t="s">
        <v>199</v>
      </c>
      <c r="E59" s="155">
        <v>345</v>
      </c>
      <c r="F59" s="155">
        <v>800</v>
      </c>
      <c r="G59" s="155">
        <v>18</v>
      </c>
      <c r="H59" s="155">
        <v>2</v>
      </c>
      <c r="I59" s="155" t="s">
        <v>125</v>
      </c>
      <c r="J59" s="159">
        <f t="shared" si="5"/>
        <v>0.55200000000000005</v>
      </c>
      <c r="K59" s="160"/>
      <c r="L59" s="160"/>
      <c r="M59" s="161"/>
      <c r="N59" s="161"/>
      <c r="O59" s="161"/>
      <c r="P59" s="162"/>
      <c r="R59" s="146"/>
    </row>
    <row r="60" spans="1:18" s="201" customFormat="1" ht="21.95" customHeight="1">
      <c r="A60" s="155">
        <v>14</v>
      </c>
      <c r="B60" s="156"/>
      <c r="C60" s="191" t="s">
        <v>242</v>
      </c>
      <c r="D60" s="158" t="s">
        <v>199</v>
      </c>
      <c r="E60" s="155">
        <v>720</v>
      </c>
      <c r="F60" s="155">
        <v>255</v>
      </c>
      <c r="G60" s="155">
        <v>18</v>
      </c>
      <c r="H60" s="155">
        <v>1</v>
      </c>
      <c r="I60" s="155" t="s">
        <v>125</v>
      </c>
      <c r="J60" s="159">
        <f t="shared" si="5"/>
        <v>0.18359999999999999</v>
      </c>
      <c r="K60" s="160"/>
      <c r="L60" s="160"/>
      <c r="M60" s="161"/>
      <c r="N60" s="161"/>
      <c r="O60" s="161"/>
      <c r="P60" s="162"/>
      <c r="R60" s="146"/>
    </row>
    <row r="61" spans="1:18" s="154" customFormat="1" ht="21.95" customHeight="1">
      <c r="A61" s="155">
        <v>15</v>
      </c>
      <c r="B61" s="156"/>
      <c r="C61" s="157" t="s">
        <v>201</v>
      </c>
      <c r="D61" s="158"/>
      <c r="E61" s="155"/>
      <c r="F61" s="155"/>
      <c r="G61" s="155"/>
      <c r="H61" s="155">
        <v>1</v>
      </c>
      <c r="I61" s="155" t="s">
        <v>174</v>
      </c>
      <c r="J61" s="159">
        <v>1</v>
      </c>
      <c r="K61" s="160"/>
      <c r="L61" s="160"/>
      <c r="M61" s="161"/>
      <c r="N61" s="161"/>
      <c r="O61" s="161"/>
      <c r="P61" s="162"/>
      <c r="R61" s="146"/>
    </row>
    <row r="62" spans="1:18" s="154" customFormat="1" ht="21.95" customHeight="1">
      <c r="A62" s="155">
        <v>16</v>
      </c>
      <c r="B62" s="156"/>
      <c r="C62" s="157" t="s">
        <v>202</v>
      </c>
      <c r="D62" s="158"/>
      <c r="E62" s="155"/>
      <c r="F62" s="155"/>
      <c r="G62" s="155"/>
      <c r="H62" s="155">
        <v>1</v>
      </c>
      <c r="I62" s="155" t="s">
        <v>174</v>
      </c>
      <c r="J62" s="159">
        <v>1</v>
      </c>
      <c r="K62" s="160"/>
      <c r="L62" s="160"/>
      <c r="M62" s="161"/>
      <c r="N62" s="161"/>
      <c r="O62" s="161"/>
      <c r="P62" s="162"/>
      <c r="R62" s="146"/>
    </row>
    <row r="63" spans="1:18" ht="21.95" customHeight="1">
      <c r="A63" s="155">
        <v>17</v>
      </c>
      <c r="B63" s="156"/>
      <c r="C63" s="191" t="s">
        <v>177</v>
      </c>
      <c r="D63" s="158" t="s">
        <v>199</v>
      </c>
      <c r="E63" s="155">
        <f>288+800+800+289</f>
        <v>2177</v>
      </c>
      <c r="F63" s="155">
        <v>70</v>
      </c>
      <c r="G63" s="155">
        <v>18</v>
      </c>
      <c r="H63" s="155">
        <v>1</v>
      </c>
      <c r="I63" s="155" t="s">
        <v>125</v>
      </c>
      <c r="J63" s="159">
        <f>E63/1000*F63/1000*H63</f>
        <v>0.15239000000000003</v>
      </c>
      <c r="K63" s="160"/>
      <c r="L63" s="160"/>
      <c r="M63" s="161"/>
      <c r="N63" s="161"/>
      <c r="O63" s="161"/>
      <c r="P63" s="162"/>
      <c r="R63" s="146"/>
    </row>
    <row r="64" spans="1:18" s="154" customFormat="1" ht="21.95" customHeight="1">
      <c r="A64" s="155">
        <v>18</v>
      </c>
      <c r="B64" s="156"/>
      <c r="C64" s="191" t="s">
        <v>192</v>
      </c>
      <c r="D64" s="158" t="s">
        <v>199</v>
      </c>
      <c r="E64" s="155">
        <v>750</v>
      </c>
      <c r="F64" s="155">
        <v>570</v>
      </c>
      <c r="G64" s="155">
        <v>18</v>
      </c>
      <c r="H64" s="155">
        <v>1</v>
      </c>
      <c r="I64" s="155" t="s">
        <v>125</v>
      </c>
      <c r="J64" s="159">
        <f>E64/1000*F64/1000*H64</f>
        <v>0.42749999999999999</v>
      </c>
      <c r="K64" s="160"/>
      <c r="L64" s="160"/>
      <c r="M64" s="161"/>
      <c r="N64" s="161"/>
      <c r="O64" s="161"/>
      <c r="P64" s="162"/>
      <c r="R64" s="146"/>
    </row>
    <row r="65" spans="1:18" ht="21.95" customHeight="1">
      <c r="A65" s="155">
        <v>19</v>
      </c>
      <c r="B65" s="155" t="s">
        <v>193</v>
      </c>
      <c r="C65" s="190" t="s">
        <v>194</v>
      </c>
      <c r="D65" s="190" t="s">
        <v>203</v>
      </c>
      <c r="E65" s="192">
        <v>1690</v>
      </c>
      <c r="F65" s="193">
        <v>600</v>
      </c>
      <c r="G65" s="193"/>
      <c r="H65" s="194">
        <f>E65/1000</f>
        <v>1.69</v>
      </c>
      <c r="I65" s="195" t="s">
        <v>156</v>
      </c>
      <c r="J65" s="159">
        <f>H65</f>
        <v>1.69</v>
      </c>
      <c r="K65" s="160"/>
      <c r="L65" s="160"/>
      <c r="M65" s="161"/>
      <c r="N65" s="161"/>
      <c r="O65" s="161"/>
      <c r="P65" s="196" t="s">
        <v>196</v>
      </c>
      <c r="R65" s="146"/>
    </row>
    <row r="66" spans="1:18" ht="21.95" customHeight="1">
      <c r="A66" s="155">
        <v>20</v>
      </c>
      <c r="B66" s="171" t="str">
        <f>K44&amp;"地柜小计"</f>
        <v>A4-1厨房A面地柜小计</v>
      </c>
      <c r="C66" s="171"/>
      <c r="D66" s="171"/>
      <c r="E66" s="171"/>
      <c r="F66" s="171"/>
      <c r="G66" s="171"/>
      <c r="H66" s="171"/>
      <c r="I66" s="171"/>
      <c r="J66" s="171"/>
      <c r="K66" s="172"/>
      <c r="L66" s="200"/>
      <c r="M66" s="174"/>
      <c r="N66" s="174"/>
      <c r="O66" s="174"/>
      <c r="P66" s="162"/>
      <c r="R66" s="146"/>
    </row>
    <row r="67" spans="1:18" ht="21.95" customHeight="1">
      <c r="A67" s="171" t="str">
        <f>K44&amp;"综合单价"</f>
        <v>A4-1厨房A面综合单价</v>
      </c>
      <c r="B67" s="171"/>
      <c r="C67" s="171"/>
      <c r="D67" s="171"/>
      <c r="E67" s="171"/>
      <c r="F67" s="171"/>
      <c r="G67" s="171"/>
      <c r="H67" s="171"/>
      <c r="I67" s="171"/>
      <c r="J67" s="171"/>
      <c r="K67" s="197"/>
      <c r="L67" s="178"/>
      <c r="M67" s="174"/>
      <c r="N67" s="174"/>
      <c r="O67" s="174"/>
      <c r="P67" s="162"/>
      <c r="R67" s="146"/>
    </row>
    <row r="68" spans="1:18" ht="21.95" customHeight="1">
      <c r="A68" s="179" t="s">
        <v>184</v>
      </c>
      <c r="B68" s="179"/>
      <c r="C68" s="179"/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R68" s="146"/>
    </row>
    <row r="69" spans="1:18" ht="21.95" customHeight="1">
      <c r="R69" s="146"/>
    </row>
    <row r="70" spans="1:18" ht="21.95" customHeight="1">
      <c r="A70" s="136" t="str">
        <f>K71&amp;"报价清单"</f>
        <v>A4-1厨房B面报价清单</v>
      </c>
      <c r="B70" s="136"/>
      <c r="C70" s="136"/>
      <c r="D70" s="137"/>
      <c r="E70" s="136"/>
      <c r="F70" s="136"/>
      <c r="G70" s="136"/>
      <c r="H70" s="136"/>
      <c r="I70" s="136"/>
      <c r="J70" s="136"/>
      <c r="K70" s="138"/>
      <c r="L70" s="138"/>
      <c r="M70" s="136"/>
      <c r="N70" s="136"/>
      <c r="O70" s="136"/>
      <c r="P70" s="136"/>
      <c r="R70" s="146"/>
    </row>
    <row r="71" spans="1:18" ht="21.95" customHeight="1">
      <c r="A71" s="140" t="s">
        <v>157</v>
      </c>
      <c r="B71" s="140"/>
      <c r="C71" s="141"/>
      <c r="D71" s="141"/>
      <c r="E71" s="141"/>
      <c r="F71" s="141"/>
      <c r="G71" s="141"/>
      <c r="H71" s="141"/>
      <c r="I71" s="140" t="s">
        <v>14</v>
      </c>
      <c r="J71" s="185"/>
      <c r="K71" s="143" t="s">
        <v>247</v>
      </c>
      <c r="L71" s="144"/>
      <c r="M71" s="144"/>
      <c r="N71" s="144"/>
      <c r="O71" s="144"/>
      <c r="P71" s="145"/>
      <c r="R71" s="146"/>
    </row>
    <row r="72" spans="1:18" ht="21.95" customHeight="1">
      <c r="A72" s="147" t="s">
        <v>13</v>
      </c>
      <c r="B72" s="147" t="s">
        <v>132</v>
      </c>
      <c r="C72" s="147" t="s">
        <v>159</v>
      </c>
      <c r="D72" s="147"/>
      <c r="E72" s="148" t="s">
        <v>160</v>
      </c>
      <c r="F72" s="149"/>
      <c r="G72" s="150"/>
      <c r="H72" s="147" t="s">
        <v>81</v>
      </c>
      <c r="I72" s="147" t="s">
        <v>79</v>
      </c>
      <c r="J72" s="147" t="s">
        <v>161</v>
      </c>
      <c r="K72" s="147" t="s">
        <v>137</v>
      </c>
      <c r="L72" s="147" t="s">
        <v>48</v>
      </c>
      <c r="M72" s="147" t="s">
        <v>162</v>
      </c>
      <c r="N72" s="147" t="s">
        <v>163</v>
      </c>
      <c r="O72" s="147" t="s">
        <v>164</v>
      </c>
      <c r="P72" s="147" t="s">
        <v>22</v>
      </c>
      <c r="R72" s="146"/>
    </row>
    <row r="73" spans="1:18" ht="21.95" customHeight="1">
      <c r="A73" s="147"/>
      <c r="B73" s="147"/>
      <c r="C73" s="153" t="s">
        <v>165</v>
      </c>
      <c r="D73" s="153" t="s">
        <v>166</v>
      </c>
      <c r="E73" s="153" t="s">
        <v>167</v>
      </c>
      <c r="F73" s="153" t="s">
        <v>168</v>
      </c>
      <c r="G73" s="153" t="s">
        <v>169</v>
      </c>
      <c r="H73" s="147"/>
      <c r="I73" s="147"/>
      <c r="J73" s="147"/>
      <c r="K73" s="147"/>
      <c r="L73" s="147"/>
      <c r="M73" s="147"/>
      <c r="N73" s="147"/>
      <c r="O73" s="147"/>
      <c r="P73" s="147"/>
      <c r="R73" s="146"/>
    </row>
    <row r="74" spans="1:18" ht="21.95" customHeight="1">
      <c r="A74" s="155">
        <v>1</v>
      </c>
      <c r="B74" s="156" t="s">
        <v>170</v>
      </c>
      <c r="C74" s="190" t="s">
        <v>200</v>
      </c>
      <c r="D74" s="158" t="s">
        <v>188</v>
      </c>
      <c r="E74" s="155">
        <v>750</v>
      </c>
      <c r="F74" s="155">
        <f>45+357+357+357+45</f>
        <v>1161</v>
      </c>
      <c r="G74" s="155">
        <v>570</v>
      </c>
      <c r="H74" s="155">
        <v>1</v>
      </c>
      <c r="I74" s="155" t="s">
        <v>156</v>
      </c>
      <c r="J74" s="159">
        <f>F74/1000</f>
        <v>1.161</v>
      </c>
      <c r="K74" s="160"/>
      <c r="L74" s="160"/>
      <c r="M74" s="161"/>
      <c r="N74" s="161"/>
      <c r="O74" s="161"/>
      <c r="P74" s="162"/>
      <c r="R74" s="146"/>
    </row>
    <row r="75" spans="1:18" ht="21.95" customHeight="1">
      <c r="A75" s="155">
        <v>2</v>
      </c>
      <c r="B75" s="156"/>
      <c r="C75" s="191" t="s">
        <v>179</v>
      </c>
      <c r="D75" s="158" t="s">
        <v>199</v>
      </c>
      <c r="E75" s="155">
        <v>720</v>
      </c>
      <c r="F75" s="155">
        <v>357</v>
      </c>
      <c r="G75" s="155">
        <v>18</v>
      </c>
      <c r="H75" s="155">
        <v>3</v>
      </c>
      <c r="I75" s="155" t="s">
        <v>125</v>
      </c>
      <c r="J75" s="159">
        <f t="shared" ref="J75:J77" si="6">E75/1000*F75/1000*H75</f>
        <v>0.77112000000000003</v>
      </c>
      <c r="K75" s="160"/>
      <c r="L75" s="160"/>
      <c r="M75" s="161"/>
      <c r="N75" s="161"/>
      <c r="O75" s="161"/>
      <c r="P75" s="162"/>
      <c r="R75" s="146"/>
    </row>
    <row r="76" spans="1:18" ht="21.95" customHeight="1">
      <c r="A76" s="155">
        <v>3</v>
      </c>
      <c r="B76" s="156"/>
      <c r="C76" s="191" t="s">
        <v>177</v>
      </c>
      <c r="D76" s="158" t="s">
        <v>199</v>
      </c>
      <c r="E76" s="155">
        <f>357*3</f>
        <v>1071</v>
      </c>
      <c r="F76" s="155">
        <v>70</v>
      </c>
      <c r="G76" s="155">
        <v>18</v>
      </c>
      <c r="H76" s="155">
        <v>1</v>
      </c>
      <c r="I76" s="155" t="s">
        <v>125</v>
      </c>
      <c r="J76" s="159">
        <f t="shared" si="6"/>
        <v>7.4969999999999995E-2</v>
      </c>
      <c r="K76" s="160"/>
      <c r="L76" s="160"/>
      <c r="M76" s="161"/>
      <c r="N76" s="161"/>
      <c r="O76" s="161"/>
      <c r="P76" s="162"/>
      <c r="R76" s="146"/>
    </row>
    <row r="77" spans="1:18" ht="21.95" customHeight="1">
      <c r="A77" s="155">
        <v>4</v>
      </c>
      <c r="B77" s="156"/>
      <c r="C77" s="191" t="s">
        <v>177</v>
      </c>
      <c r="D77" s="158" t="s">
        <v>199</v>
      </c>
      <c r="E77" s="155">
        <v>750</v>
      </c>
      <c r="F77" s="155">
        <v>45</v>
      </c>
      <c r="G77" s="155">
        <v>18</v>
      </c>
      <c r="H77" s="155">
        <v>2</v>
      </c>
      <c r="I77" s="155" t="s">
        <v>125</v>
      </c>
      <c r="J77" s="159">
        <f t="shared" si="6"/>
        <v>6.7500000000000004E-2</v>
      </c>
      <c r="K77" s="160"/>
      <c r="L77" s="160"/>
      <c r="M77" s="161"/>
      <c r="N77" s="161"/>
      <c r="O77" s="161"/>
      <c r="P77" s="162"/>
      <c r="R77" s="146"/>
    </row>
    <row r="78" spans="1:18" ht="21.95" customHeight="1">
      <c r="A78" s="155">
        <v>5</v>
      </c>
      <c r="B78" s="155" t="s">
        <v>193</v>
      </c>
      <c r="C78" s="190" t="s">
        <v>194</v>
      </c>
      <c r="D78" s="190" t="s">
        <v>203</v>
      </c>
      <c r="E78" s="192">
        <v>1390</v>
      </c>
      <c r="F78" s="193">
        <v>600</v>
      </c>
      <c r="G78" s="193"/>
      <c r="H78" s="194">
        <f>E78/1000</f>
        <v>1.39</v>
      </c>
      <c r="I78" s="195" t="s">
        <v>156</v>
      </c>
      <c r="J78" s="159">
        <f>H78</f>
        <v>1.39</v>
      </c>
      <c r="K78" s="160"/>
      <c r="L78" s="160"/>
      <c r="M78" s="161"/>
      <c r="N78" s="161"/>
      <c r="O78" s="161"/>
      <c r="P78" s="196" t="s">
        <v>196</v>
      </c>
      <c r="R78" s="146"/>
    </row>
    <row r="79" spans="1:18" ht="21.95" customHeight="1">
      <c r="A79" s="155">
        <v>6</v>
      </c>
      <c r="B79" s="171" t="str">
        <f>K71&amp;"地柜小计"</f>
        <v>A4-1厨房B面地柜小计</v>
      </c>
      <c r="C79" s="171"/>
      <c r="D79" s="171"/>
      <c r="E79" s="171"/>
      <c r="F79" s="171"/>
      <c r="G79" s="171"/>
      <c r="H79" s="171"/>
      <c r="I79" s="171"/>
      <c r="J79" s="171"/>
      <c r="K79" s="172"/>
      <c r="L79" s="200"/>
      <c r="M79" s="174"/>
      <c r="N79" s="174"/>
      <c r="O79" s="174"/>
      <c r="P79" s="174"/>
      <c r="R79" s="146"/>
    </row>
    <row r="80" spans="1:18" ht="21.95" customHeight="1">
      <c r="A80" s="171" t="str">
        <f>K71&amp;"综合单价"</f>
        <v>A4-1厨房B面综合单价</v>
      </c>
      <c r="B80" s="171"/>
      <c r="C80" s="171"/>
      <c r="D80" s="171"/>
      <c r="E80" s="171"/>
      <c r="F80" s="171"/>
      <c r="G80" s="171"/>
      <c r="H80" s="171"/>
      <c r="I80" s="171"/>
      <c r="J80" s="171"/>
      <c r="K80" s="197"/>
      <c r="L80" s="178"/>
      <c r="M80" s="174"/>
      <c r="N80" s="174"/>
      <c r="O80" s="174"/>
      <c r="P80" s="162"/>
      <c r="R80" s="146"/>
    </row>
    <row r="81" spans="1:18" ht="21.95" customHeight="1">
      <c r="A81" s="179" t="s">
        <v>184</v>
      </c>
      <c r="R81" s="146"/>
    </row>
    <row r="82" spans="1:18" ht="21.95" customHeight="1">
      <c r="R82" s="146"/>
    </row>
    <row r="83" spans="1:18" ht="21.95" customHeight="1">
      <c r="R83" s="146"/>
    </row>
    <row r="84" spans="1:18" ht="21.95" customHeight="1">
      <c r="R84" s="146"/>
    </row>
    <row r="85" spans="1:18" ht="21.95" customHeight="1">
      <c r="R85" s="146"/>
    </row>
    <row r="86" spans="1:18" ht="21.95" customHeight="1">
      <c r="R86" s="146"/>
    </row>
    <row r="87" spans="1:18" ht="21.95" customHeight="1">
      <c r="R87" s="146"/>
    </row>
    <row r="88" spans="1:18" ht="21.95" customHeight="1">
      <c r="R88" s="146"/>
    </row>
    <row r="89" spans="1:18" ht="21.95" customHeight="1">
      <c r="R89" s="146"/>
    </row>
    <row r="90" spans="1:18" ht="21.95" customHeight="1">
      <c r="R90" s="146"/>
    </row>
    <row r="91" spans="1:18" ht="21.95" customHeight="1">
      <c r="R91" s="146"/>
    </row>
    <row r="92" spans="1:18" ht="21.95" customHeight="1">
      <c r="R92" s="146"/>
    </row>
    <row r="93" spans="1:18" ht="21.95" customHeight="1">
      <c r="R93" s="146"/>
    </row>
    <row r="94" spans="1:18" ht="21.95" customHeight="1">
      <c r="R94" s="146"/>
    </row>
    <row r="95" spans="1:18" ht="21.95" customHeight="1">
      <c r="R95" s="146"/>
    </row>
    <row r="96" spans="1:18" ht="21.95" customHeight="1">
      <c r="R96" s="146"/>
    </row>
    <row r="97" spans="18:18" ht="21.95" customHeight="1">
      <c r="R97" s="146"/>
    </row>
    <row r="98" spans="18:18" ht="21.95" customHeight="1">
      <c r="R98" s="146"/>
    </row>
    <row r="99" spans="18:18" ht="21.95" customHeight="1">
      <c r="R99" s="146"/>
    </row>
    <row r="100" spans="18:18" ht="21.95" customHeight="1">
      <c r="R100" s="146"/>
    </row>
    <row r="101" spans="18:18" ht="21.95" customHeight="1">
      <c r="R101" s="146"/>
    </row>
    <row r="102" spans="18:18" ht="21.95" customHeight="1">
      <c r="R102" s="146"/>
    </row>
    <row r="103" spans="18:18" ht="21.95" customHeight="1">
      <c r="R103" s="146"/>
    </row>
    <row r="104" spans="18:18" ht="21.95" customHeight="1">
      <c r="R104" s="146"/>
    </row>
  </sheetData>
  <mergeCells count="84">
    <mergeCell ref="O23:O24"/>
    <mergeCell ref="O45:O46"/>
    <mergeCell ref="O72:O73"/>
    <mergeCell ref="P3:P4"/>
    <mergeCell ref="P23:P24"/>
    <mergeCell ref="P45:P46"/>
    <mergeCell ref="P72:P73"/>
    <mergeCell ref="M23:M24"/>
    <mergeCell ref="M45:M46"/>
    <mergeCell ref="M72:M73"/>
    <mergeCell ref="N3:N4"/>
    <mergeCell ref="N23:N24"/>
    <mergeCell ref="N45:N46"/>
    <mergeCell ref="N72:N73"/>
    <mergeCell ref="K23:K24"/>
    <mergeCell ref="K45:K46"/>
    <mergeCell ref="K72:K73"/>
    <mergeCell ref="L3:L4"/>
    <mergeCell ref="L23:L24"/>
    <mergeCell ref="L45:L46"/>
    <mergeCell ref="L72:L73"/>
    <mergeCell ref="I72:I73"/>
    <mergeCell ref="J3:J4"/>
    <mergeCell ref="J23:J24"/>
    <mergeCell ref="J45:J46"/>
    <mergeCell ref="J72:J73"/>
    <mergeCell ref="B72:B73"/>
    <mergeCell ref="B74:B77"/>
    <mergeCell ref="H3:H4"/>
    <mergeCell ref="H23:H24"/>
    <mergeCell ref="H45:H46"/>
    <mergeCell ref="H72:H73"/>
    <mergeCell ref="C72:D72"/>
    <mergeCell ref="E72:G72"/>
    <mergeCell ref="B79:J79"/>
    <mergeCell ref="A80:J80"/>
    <mergeCell ref="A3:A4"/>
    <mergeCell ref="A23:A24"/>
    <mergeCell ref="A45:A46"/>
    <mergeCell ref="A72:A73"/>
    <mergeCell ref="B3:B4"/>
    <mergeCell ref="B5:B15"/>
    <mergeCell ref="B23:B24"/>
    <mergeCell ref="B25:B28"/>
    <mergeCell ref="B31:B35"/>
    <mergeCell ref="B45:B46"/>
    <mergeCell ref="B47:B53"/>
    <mergeCell ref="B56:B64"/>
    <mergeCell ref="B55:J55"/>
    <mergeCell ref="B66:J66"/>
    <mergeCell ref="A67:J67"/>
    <mergeCell ref="A70:P70"/>
    <mergeCell ref="A71:B71"/>
    <mergeCell ref="C71:H71"/>
    <mergeCell ref="I71:J71"/>
    <mergeCell ref="A43:P43"/>
    <mergeCell ref="A44:B44"/>
    <mergeCell ref="C44:H44"/>
    <mergeCell ref="I44:J44"/>
    <mergeCell ref="C45:D45"/>
    <mergeCell ref="E45:G45"/>
    <mergeCell ref="I45:I46"/>
    <mergeCell ref="C23:D23"/>
    <mergeCell ref="E23:G23"/>
    <mergeCell ref="B30:J30"/>
    <mergeCell ref="B38:J38"/>
    <mergeCell ref="A39:J39"/>
    <mergeCell ref="I23:I24"/>
    <mergeCell ref="B17:J17"/>
    <mergeCell ref="A18:J18"/>
    <mergeCell ref="A21:P21"/>
    <mergeCell ref="A22:B22"/>
    <mergeCell ref="C22:H22"/>
    <mergeCell ref="I22:J22"/>
    <mergeCell ref="A1:P1"/>
    <mergeCell ref="A2:B2"/>
    <mergeCell ref="C2:H2"/>
    <mergeCell ref="I2:J2"/>
    <mergeCell ref="C3:D3"/>
    <mergeCell ref="E3:G3"/>
    <mergeCell ref="I3:I4"/>
    <mergeCell ref="K3:K4"/>
    <mergeCell ref="M3:M4"/>
    <mergeCell ref="O3:O4"/>
  </mergeCells>
  <phoneticPr fontId="38" type="noConversion"/>
  <pageMargins left="0.39305555555555599" right="0.39305555555555599" top="0.39305555555555599" bottom="0.39305555555555599" header="0.29861111111111099" footer="0.29861111111111099"/>
  <pageSetup paperSize="9" scale="95" fitToHeight="0" orientation="portrait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0005FE"/>
    <pageSetUpPr fitToPage="1"/>
  </sheetPr>
  <dimension ref="A1:R110"/>
  <sheetViews>
    <sheetView zoomScale="80" zoomScaleNormal="80" workbookViewId="0">
      <selection activeCell="R11" sqref="R11"/>
    </sheetView>
  </sheetViews>
  <sheetFormatPr defaultColWidth="9" defaultRowHeight="21.95" customHeight="1"/>
  <cols>
    <col min="1" max="1" width="4.125" style="182" customWidth="1"/>
    <col min="2" max="2" width="9.625" style="182" customWidth="1"/>
    <col min="3" max="3" width="13.875" style="182" customWidth="1"/>
    <col min="4" max="4" width="28.125" style="183" customWidth="1"/>
    <col min="5" max="5" width="10.125" style="182" customWidth="1"/>
    <col min="6" max="6" width="7.5" style="182" customWidth="1"/>
    <col min="7" max="8" width="6.125" style="182" customWidth="1"/>
    <col min="9" max="9" width="7.375" style="182" customWidth="1"/>
    <col min="10" max="10" width="7.5" style="182" customWidth="1"/>
    <col min="11" max="12" width="9.375" style="184" customWidth="1"/>
    <col min="13" max="15" width="11.25" style="182" customWidth="1"/>
    <col min="16" max="16" width="15.5" style="182" customWidth="1"/>
    <col min="17" max="16384" width="9" style="182"/>
  </cols>
  <sheetData>
    <row r="1" spans="1:18" s="139" customFormat="1" ht="35.1" customHeight="1">
      <c r="A1" s="136" t="str">
        <f>K2&amp;"报价清单"</f>
        <v>B1玄关柜报价清单</v>
      </c>
      <c r="B1" s="136"/>
      <c r="C1" s="136"/>
      <c r="D1" s="137"/>
      <c r="E1" s="136"/>
      <c r="F1" s="136"/>
      <c r="G1" s="136"/>
      <c r="H1" s="136"/>
      <c r="I1" s="136"/>
      <c r="J1" s="136"/>
      <c r="K1" s="138"/>
      <c r="L1" s="138"/>
      <c r="M1" s="136"/>
      <c r="N1" s="136"/>
      <c r="O1" s="136"/>
      <c r="P1" s="136"/>
    </row>
    <row r="2" spans="1:18" s="146" customFormat="1" ht="21.95" customHeight="1">
      <c r="A2" s="140" t="s">
        <v>157</v>
      </c>
      <c r="B2" s="140"/>
      <c r="C2" s="141"/>
      <c r="D2" s="141"/>
      <c r="E2" s="141"/>
      <c r="F2" s="141"/>
      <c r="G2" s="141"/>
      <c r="H2" s="141"/>
      <c r="I2" s="140" t="s">
        <v>14</v>
      </c>
      <c r="J2" s="185"/>
      <c r="K2" s="143" t="s">
        <v>248</v>
      </c>
      <c r="L2" s="144"/>
      <c r="M2" s="144"/>
      <c r="N2" s="144"/>
      <c r="O2" s="144"/>
      <c r="P2" s="145"/>
    </row>
    <row r="3" spans="1:18" s="152" customFormat="1" ht="21.95" customHeight="1">
      <c r="A3" s="147" t="s">
        <v>13</v>
      </c>
      <c r="B3" s="147" t="s">
        <v>132</v>
      </c>
      <c r="C3" s="147" t="s">
        <v>159</v>
      </c>
      <c r="D3" s="147"/>
      <c r="E3" s="148" t="s">
        <v>160</v>
      </c>
      <c r="F3" s="149"/>
      <c r="G3" s="150"/>
      <c r="H3" s="147" t="s">
        <v>81</v>
      </c>
      <c r="I3" s="147" t="s">
        <v>79</v>
      </c>
      <c r="J3" s="147" t="s">
        <v>161</v>
      </c>
      <c r="K3" s="147" t="s">
        <v>137</v>
      </c>
      <c r="L3" s="147" t="s">
        <v>48</v>
      </c>
      <c r="M3" s="147" t="s">
        <v>162</v>
      </c>
      <c r="N3" s="147" t="s">
        <v>163</v>
      </c>
      <c r="O3" s="147" t="s">
        <v>164</v>
      </c>
      <c r="P3" s="147" t="s">
        <v>22</v>
      </c>
      <c r="R3" s="146"/>
    </row>
    <row r="4" spans="1:18" s="154" customFormat="1" ht="21.95" customHeight="1">
      <c r="A4" s="147"/>
      <c r="B4" s="147"/>
      <c r="C4" s="153" t="s">
        <v>165</v>
      </c>
      <c r="D4" s="153" t="s">
        <v>166</v>
      </c>
      <c r="E4" s="153" t="s">
        <v>167</v>
      </c>
      <c r="F4" s="153" t="s">
        <v>168</v>
      </c>
      <c r="G4" s="153" t="s">
        <v>169</v>
      </c>
      <c r="H4" s="147"/>
      <c r="I4" s="147"/>
      <c r="J4" s="147"/>
      <c r="K4" s="147"/>
      <c r="L4" s="147"/>
      <c r="M4" s="147"/>
      <c r="N4" s="147"/>
      <c r="O4" s="147"/>
      <c r="P4" s="147"/>
      <c r="R4" s="146"/>
    </row>
    <row r="5" spans="1:18" s="154" customFormat="1" ht="21.95" customHeight="1">
      <c r="A5" s="155">
        <f>ROW()-4</f>
        <v>1</v>
      </c>
      <c r="B5" s="156" t="s">
        <v>170</v>
      </c>
      <c r="C5" s="157" t="s">
        <v>170</v>
      </c>
      <c r="D5" s="158" t="s">
        <v>171</v>
      </c>
      <c r="E5" s="155">
        <v>2400</v>
      </c>
      <c r="F5" s="155">
        <v>1560</v>
      </c>
      <c r="G5" s="155" t="s">
        <v>172</v>
      </c>
      <c r="H5" s="155">
        <v>1</v>
      </c>
      <c r="I5" s="155" t="s">
        <v>125</v>
      </c>
      <c r="J5" s="159">
        <f>E5*F5*H5/1000000</f>
        <v>3.7440000000000002</v>
      </c>
      <c r="K5" s="160"/>
      <c r="L5" s="160"/>
      <c r="M5" s="161"/>
      <c r="N5" s="161"/>
      <c r="O5" s="161"/>
      <c r="P5" s="162"/>
      <c r="R5" s="146"/>
    </row>
    <row r="6" spans="1:18" s="154" customFormat="1" ht="21.95" customHeight="1">
      <c r="A6" s="155">
        <f>ROW()-4</f>
        <v>2</v>
      </c>
      <c r="B6" s="156"/>
      <c r="C6" s="157" t="s">
        <v>173</v>
      </c>
      <c r="D6" s="158"/>
      <c r="E6" s="155"/>
      <c r="F6" s="155"/>
      <c r="G6" s="155"/>
      <c r="H6" s="155">
        <v>4</v>
      </c>
      <c r="I6" s="155" t="s">
        <v>174</v>
      </c>
      <c r="J6" s="159">
        <f>H6</f>
        <v>4</v>
      </c>
      <c r="K6" s="160"/>
      <c r="L6" s="160"/>
      <c r="M6" s="161"/>
      <c r="N6" s="161"/>
      <c r="O6" s="161"/>
      <c r="P6" s="162"/>
      <c r="R6" s="146"/>
    </row>
    <row r="7" spans="1:18" s="154" customFormat="1" ht="21.95" customHeight="1">
      <c r="A7" s="155">
        <f t="shared" ref="A7:A17" si="0">ROW()-4</f>
        <v>3</v>
      </c>
      <c r="B7" s="156"/>
      <c r="C7" s="163" t="s">
        <v>175</v>
      </c>
      <c r="D7" s="158" t="s">
        <v>176</v>
      </c>
      <c r="E7" s="155">
        <f>368+368+367+367</f>
        <v>1470</v>
      </c>
      <c r="F7" s="155">
        <v>45</v>
      </c>
      <c r="G7" s="155">
        <v>18</v>
      </c>
      <c r="H7" s="155">
        <v>1</v>
      </c>
      <c r="I7" s="155" t="s">
        <v>125</v>
      </c>
      <c r="J7" s="159">
        <f t="shared" ref="J7:J15" si="1">E7/1000*F7/1000*H7</f>
        <v>6.615E-2</v>
      </c>
      <c r="K7" s="160"/>
      <c r="L7" s="160"/>
      <c r="M7" s="161"/>
      <c r="N7" s="161"/>
      <c r="O7" s="161"/>
      <c r="P7" s="162"/>
      <c r="R7" s="146"/>
    </row>
    <row r="8" spans="1:18" s="154" customFormat="1" ht="21.95" customHeight="1">
      <c r="A8" s="155">
        <f t="shared" si="0"/>
        <v>4</v>
      </c>
      <c r="B8" s="156"/>
      <c r="C8" s="163" t="s">
        <v>177</v>
      </c>
      <c r="D8" s="158" t="s">
        <v>176</v>
      </c>
      <c r="E8" s="155">
        <v>2400</v>
      </c>
      <c r="F8" s="155">
        <v>45</v>
      </c>
      <c r="G8" s="155">
        <v>18</v>
      </c>
      <c r="H8" s="155">
        <v>2</v>
      </c>
      <c r="I8" s="155" t="s">
        <v>125</v>
      </c>
      <c r="J8" s="159">
        <f t="shared" si="1"/>
        <v>0.216</v>
      </c>
      <c r="K8" s="160"/>
      <c r="L8" s="160"/>
      <c r="M8" s="161"/>
      <c r="N8" s="161"/>
      <c r="O8" s="161"/>
      <c r="P8" s="162"/>
      <c r="R8" s="146"/>
    </row>
    <row r="9" spans="1:18" s="154" customFormat="1" ht="21.95" customHeight="1">
      <c r="A9" s="155">
        <f t="shared" si="0"/>
        <v>5</v>
      </c>
      <c r="B9" s="156"/>
      <c r="C9" s="163" t="s">
        <v>177</v>
      </c>
      <c r="D9" s="158" t="s">
        <v>176</v>
      </c>
      <c r="E9" s="155">
        <v>1470</v>
      </c>
      <c r="F9" s="155">
        <v>75</v>
      </c>
      <c r="G9" s="155">
        <v>18</v>
      </c>
      <c r="H9" s="155">
        <v>1</v>
      </c>
      <c r="I9" s="155" t="s">
        <v>125</v>
      </c>
      <c r="J9" s="159">
        <f t="shared" si="1"/>
        <v>0.11025</v>
      </c>
      <c r="K9" s="160"/>
      <c r="L9" s="160"/>
      <c r="M9" s="161"/>
      <c r="N9" s="161"/>
      <c r="O9" s="161"/>
      <c r="P9" s="162"/>
      <c r="R9" s="146"/>
    </row>
    <row r="10" spans="1:18" s="154" customFormat="1" ht="21.95" customHeight="1">
      <c r="A10" s="155">
        <f t="shared" si="0"/>
        <v>6</v>
      </c>
      <c r="B10" s="156"/>
      <c r="C10" s="163" t="s">
        <v>178</v>
      </c>
      <c r="D10" s="158" t="s">
        <v>176</v>
      </c>
      <c r="E10" s="155">
        <v>180</v>
      </c>
      <c r="F10" s="155">
        <v>368</v>
      </c>
      <c r="G10" s="155">
        <v>18</v>
      </c>
      <c r="H10" s="155">
        <v>2</v>
      </c>
      <c r="I10" s="155" t="s">
        <v>125</v>
      </c>
      <c r="J10" s="159">
        <f t="shared" si="1"/>
        <v>0.13247999999999999</v>
      </c>
      <c r="K10" s="160"/>
      <c r="L10" s="160"/>
      <c r="M10" s="161"/>
      <c r="N10" s="161"/>
      <c r="O10" s="161"/>
      <c r="P10" s="162"/>
      <c r="R10" s="146"/>
    </row>
    <row r="11" spans="1:18" s="154" customFormat="1" ht="21.95" customHeight="1">
      <c r="A11" s="155">
        <f t="shared" si="0"/>
        <v>7</v>
      </c>
      <c r="B11" s="156"/>
      <c r="C11" s="163" t="s">
        <v>178</v>
      </c>
      <c r="D11" s="158" t="s">
        <v>176</v>
      </c>
      <c r="E11" s="155">
        <v>180</v>
      </c>
      <c r="F11" s="155">
        <v>367</v>
      </c>
      <c r="G11" s="155">
        <v>18</v>
      </c>
      <c r="H11" s="155">
        <v>2</v>
      </c>
      <c r="I11" s="155" t="s">
        <v>125</v>
      </c>
      <c r="J11" s="159">
        <f t="shared" si="1"/>
        <v>0.13212000000000002</v>
      </c>
      <c r="K11" s="160"/>
      <c r="L11" s="160"/>
      <c r="M11" s="161"/>
      <c r="N11" s="161"/>
      <c r="O11" s="161"/>
      <c r="P11" s="162"/>
      <c r="R11" s="146"/>
    </row>
    <row r="12" spans="1:18" s="154" customFormat="1" ht="21.95" customHeight="1">
      <c r="A12" s="155">
        <f t="shared" si="0"/>
        <v>8</v>
      </c>
      <c r="B12" s="156"/>
      <c r="C12" s="163" t="s">
        <v>179</v>
      </c>
      <c r="D12" s="158" t="s">
        <v>176</v>
      </c>
      <c r="E12" s="155">
        <v>855</v>
      </c>
      <c r="F12" s="155">
        <v>368</v>
      </c>
      <c r="G12" s="155">
        <v>18</v>
      </c>
      <c r="H12" s="155">
        <v>2</v>
      </c>
      <c r="I12" s="155" t="s">
        <v>125</v>
      </c>
      <c r="J12" s="159">
        <f t="shared" si="1"/>
        <v>0.62927999999999995</v>
      </c>
      <c r="K12" s="160"/>
      <c r="L12" s="160"/>
      <c r="M12" s="161"/>
      <c r="N12" s="161"/>
      <c r="O12" s="161"/>
      <c r="P12" s="162"/>
      <c r="R12" s="146"/>
    </row>
    <row r="13" spans="1:18" s="154" customFormat="1" ht="21.95" customHeight="1">
      <c r="A13" s="155">
        <f t="shared" si="0"/>
        <v>9</v>
      </c>
      <c r="B13" s="156"/>
      <c r="C13" s="163" t="s">
        <v>179</v>
      </c>
      <c r="D13" s="158" t="s">
        <v>176</v>
      </c>
      <c r="E13" s="155">
        <v>855</v>
      </c>
      <c r="F13" s="155">
        <v>367</v>
      </c>
      <c r="G13" s="155">
        <f t="shared" ref="G13:G15" si="2">G12</f>
        <v>18</v>
      </c>
      <c r="H13" s="155">
        <v>2</v>
      </c>
      <c r="I13" s="155" t="s">
        <v>125</v>
      </c>
      <c r="J13" s="159">
        <f t="shared" si="1"/>
        <v>0.62756999999999996</v>
      </c>
      <c r="K13" s="160"/>
      <c r="L13" s="160"/>
      <c r="M13" s="161"/>
      <c r="N13" s="161"/>
      <c r="O13" s="161"/>
      <c r="P13" s="162"/>
      <c r="R13" s="146"/>
    </row>
    <row r="14" spans="1:18" s="154" customFormat="1" ht="21.95" customHeight="1">
      <c r="A14" s="155">
        <f t="shared" si="0"/>
        <v>10</v>
      </c>
      <c r="B14" s="156"/>
      <c r="C14" s="163" t="s">
        <v>179</v>
      </c>
      <c r="D14" s="158" t="s">
        <v>176</v>
      </c>
      <c r="E14" s="155">
        <v>667</v>
      </c>
      <c r="F14" s="155">
        <v>368</v>
      </c>
      <c r="G14" s="155">
        <f t="shared" si="2"/>
        <v>18</v>
      </c>
      <c r="H14" s="155">
        <v>2</v>
      </c>
      <c r="I14" s="155" t="s">
        <v>125</v>
      </c>
      <c r="J14" s="159">
        <f t="shared" si="1"/>
        <v>0.49091200000000002</v>
      </c>
      <c r="K14" s="160"/>
      <c r="L14" s="160"/>
      <c r="M14" s="161"/>
      <c r="N14" s="161"/>
      <c r="O14" s="161"/>
      <c r="P14" s="162"/>
      <c r="R14" s="146"/>
    </row>
    <row r="15" spans="1:18" s="154" customFormat="1" ht="21.95" customHeight="1">
      <c r="A15" s="155">
        <f t="shared" si="0"/>
        <v>11</v>
      </c>
      <c r="B15" s="156"/>
      <c r="C15" s="163" t="s">
        <v>179</v>
      </c>
      <c r="D15" s="158" t="s">
        <v>176</v>
      </c>
      <c r="E15" s="155">
        <v>667</v>
      </c>
      <c r="F15" s="155">
        <v>367</v>
      </c>
      <c r="G15" s="155">
        <f t="shared" si="2"/>
        <v>18</v>
      </c>
      <c r="H15" s="155">
        <v>2</v>
      </c>
      <c r="I15" s="155" t="s">
        <v>125</v>
      </c>
      <c r="J15" s="159">
        <f t="shared" si="1"/>
        <v>0.48957800000000001</v>
      </c>
      <c r="K15" s="160"/>
      <c r="L15" s="160"/>
      <c r="M15" s="161"/>
      <c r="N15" s="161"/>
      <c r="O15" s="161"/>
      <c r="P15" s="162"/>
      <c r="R15" s="146"/>
    </row>
    <row r="16" spans="1:18" s="170" customFormat="1" ht="21.95" customHeight="1">
      <c r="A16" s="155">
        <f t="shared" si="0"/>
        <v>12</v>
      </c>
      <c r="B16" s="164" t="s">
        <v>180</v>
      </c>
      <c r="C16" s="165" t="s">
        <v>181</v>
      </c>
      <c r="D16" s="166"/>
      <c r="E16" s="167"/>
      <c r="F16" s="167" t="s">
        <v>249</v>
      </c>
      <c r="G16" s="167"/>
      <c r="H16" s="168">
        <v>4</v>
      </c>
      <c r="I16" s="155" t="s">
        <v>183</v>
      </c>
      <c r="J16" s="159">
        <f>H16</f>
        <v>4</v>
      </c>
      <c r="K16" s="160"/>
      <c r="L16" s="160"/>
      <c r="M16" s="161"/>
      <c r="N16" s="161"/>
      <c r="O16" s="161"/>
      <c r="P16" s="169"/>
      <c r="R16" s="146"/>
    </row>
    <row r="17" spans="1:18" s="152" customFormat="1" ht="21.95" customHeight="1">
      <c r="A17" s="155">
        <f t="shared" si="0"/>
        <v>13</v>
      </c>
      <c r="B17" s="171" t="str">
        <f>K2&amp;"小计"</f>
        <v>B1玄关柜小计</v>
      </c>
      <c r="C17" s="171"/>
      <c r="D17" s="171"/>
      <c r="E17" s="171"/>
      <c r="F17" s="171"/>
      <c r="G17" s="171"/>
      <c r="H17" s="171"/>
      <c r="I17" s="171"/>
      <c r="J17" s="171"/>
      <c r="K17" s="172"/>
      <c r="L17" s="200"/>
      <c r="M17" s="174"/>
      <c r="N17" s="174"/>
      <c r="O17" s="174"/>
      <c r="P17" s="162"/>
      <c r="R17" s="146"/>
    </row>
    <row r="18" spans="1:18" s="152" customFormat="1" ht="21.95" customHeight="1">
      <c r="A18" s="171" t="str">
        <f>K2&amp;"综合单价"</f>
        <v>B1玄关柜综合单价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97"/>
      <c r="L18" s="178"/>
      <c r="M18" s="174"/>
      <c r="N18" s="174"/>
      <c r="O18" s="174"/>
      <c r="P18" s="162"/>
      <c r="R18" s="146"/>
    </row>
    <row r="19" spans="1:18" s="181" customFormat="1" ht="21.95" customHeight="1">
      <c r="A19" s="179" t="s">
        <v>184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R19" s="146"/>
    </row>
    <row r="20" spans="1:18" ht="21.95" customHeight="1">
      <c r="R20" s="146"/>
    </row>
    <row r="21" spans="1:18" s="139" customFormat="1" ht="35.1" customHeight="1">
      <c r="A21" s="136" t="str">
        <f>K22&amp;"报价清单"</f>
        <v>B1主卫报价清单</v>
      </c>
      <c r="B21" s="136"/>
      <c r="C21" s="136"/>
      <c r="D21" s="137"/>
      <c r="E21" s="136"/>
      <c r="F21" s="136"/>
      <c r="G21" s="136"/>
      <c r="H21" s="136"/>
      <c r="I21" s="136"/>
      <c r="J21" s="136"/>
      <c r="K21" s="138"/>
      <c r="L21" s="138"/>
      <c r="M21" s="136"/>
      <c r="N21" s="136"/>
      <c r="O21" s="136"/>
      <c r="P21" s="136"/>
      <c r="R21" s="146"/>
    </row>
    <row r="22" spans="1:18" s="146" customFormat="1" ht="21.95" customHeight="1">
      <c r="A22" s="140" t="s">
        <v>157</v>
      </c>
      <c r="B22" s="140"/>
      <c r="C22" s="141"/>
      <c r="D22" s="141"/>
      <c r="E22" s="141"/>
      <c r="F22" s="141"/>
      <c r="G22" s="141"/>
      <c r="H22" s="141"/>
      <c r="I22" s="140" t="s">
        <v>14</v>
      </c>
      <c r="J22" s="185"/>
      <c r="K22" s="143" t="s">
        <v>250</v>
      </c>
      <c r="L22" s="144"/>
      <c r="M22" s="144"/>
      <c r="N22" s="144"/>
      <c r="O22" s="144"/>
      <c r="P22" s="145"/>
    </row>
    <row r="23" spans="1:18" s="152" customFormat="1" ht="21.95" customHeight="1">
      <c r="A23" s="147" t="s">
        <v>13</v>
      </c>
      <c r="B23" s="147" t="s">
        <v>132</v>
      </c>
      <c r="C23" s="147" t="s">
        <v>159</v>
      </c>
      <c r="D23" s="147"/>
      <c r="E23" s="148" t="s">
        <v>160</v>
      </c>
      <c r="F23" s="149"/>
      <c r="G23" s="150"/>
      <c r="H23" s="147" t="s">
        <v>81</v>
      </c>
      <c r="I23" s="147" t="s">
        <v>79</v>
      </c>
      <c r="J23" s="147" t="s">
        <v>161</v>
      </c>
      <c r="K23" s="147" t="s">
        <v>137</v>
      </c>
      <c r="L23" s="147" t="s">
        <v>48</v>
      </c>
      <c r="M23" s="147" t="s">
        <v>162</v>
      </c>
      <c r="N23" s="147" t="s">
        <v>163</v>
      </c>
      <c r="O23" s="147" t="s">
        <v>164</v>
      </c>
      <c r="P23" s="147" t="s">
        <v>22</v>
      </c>
      <c r="R23" s="146"/>
    </row>
    <row r="24" spans="1:18" s="154" customFormat="1" ht="21.95" customHeight="1">
      <c r="A24" s="147"/>
      <c r="B24" s="147"/>
      <c r="C24" s="153" t="s">
        <v>165</v>
      </c>
      <c r="D24" s="153" t="s">
        <v>166</v>
      </c>
      <c r="E24" s="153" t="s">
        <v>167</v>
      </c>
      <c r="F24" s="153" t="s">
        <v>168</v>
      </c>
      <c r="G24" s="153" t="s">
        <v>169</v>
      </c>
      <c r="H24" s="147"/>
      <c r="I24" s="147"/>
      <c r="J24" s="147"/>
      <c r="K24" s="147"/>
      <c r="L24" s="147"/>
      <c r="M24" s="147"/>
      <c r="N24" s="147"/>
      <c r="O24" s="147"/>
      <c r="P24" s="147"/>
      <c r="R24" s="146"/>
    </row>
    <row r="25" spans="1:18" s="154" customFormat="1" ht="21.95" customHeight="1">
      <c r="A25" s="155">
        <v>1</v>
      </c>
      <c r="B25" s="186" t="s">
        <v>170</v>
      </c>
      <c r="C25" s="157" t="s">
        <v>186</v>
      </c>
      <c r="D25" s="158" t="s">
        <v>187</v>
      </c>
      <c r="E25" s="155">
        <v>900</v>
      </c>
      <c r="F25" s="155">
        <v>1290</v>
      </c>
      <c r="G25" s="155">
        <v>150</v>
      </c>
      <c r="H25" s="155">
        <v>1</v>
      </c>
      <c r="I25" s="155" t="s">
        <v>125</v>
      </c>
      <c r="J25" s="159">
        <f>E25/1000*F25/1000</f>
        <v>1.161</v>
      </c>
      <c r="K25" s="160"/>
      <c r="L25" s="160"/>
      <c r="M25" s="161"/>
      <c r="N25" s="161"/>
      <c r="O25" s="161"/>
      <c r="P25" s="162"/>
      <c r="R25" s="146"/>
    </row>
    <row r="26" spans="1:18" s="154" customFormat="1" ht="21.95" customHeight="1">
      <c r="A26" s="155">
        <v>2</v>
      </c>
      <c r="B26" s="187"/>
      <c r="C26" s="163" t="s">
        <v>175</v>
      </c>
      <c r="D26" s="158" t="s">
        <v>188</v>
      </c>
      <c r="E26" s="155">
        <v>1254</v>
      </c>
      <c r="F26" s="155">
        <v>50</v>
      </c>
      <c r="G26" s="155">
        <v>18</v>
      </c>
      <c r="H26" s="155">
        <v>1</v>
      </c>
      <c r="I26" s="155" t="s">
        <v>125</v>
      </c>
      <c r="J26" s="159">
        <f t="shared" ref="J26:J28" si="3">E26/1000*F26/1000*H26</f>
        <v>6.2700000000000006E-2</v>
      </c>
      <c r="K26" s="160"/>
      <c r="L26" s="160"/>
      <c r="M26" s="161"/>
      <c r="N26" s="161"/>
      <c r="O26" s="161"/>
      <c r="P26" s="162"/>
      <c r="R26" s="146"/>
    </row>
    <row r="27" spans="1:18" s="154" customFormat="1" ht="21.95" customHeight="1">
      <c r="A27" s="155">
        <v>3</v>
      </c>
      <c r="B27" s="187"/>
      <c r="C27" s="163" t="s">
        <v>179</v>
      </c>
      <c r="D27" s="158" t="s">
        <v>189</v>
      </c>
      <c r="E27" s="155">
        <v>732</v>
      </c>
      <c r="F27" s="155">
        <v>200</v>
      </c>
      <c r="G27" s="155">
        <v>18</v>
      </c>
      <c r="H27" s="155">
        <v>2</v>
      </c>
      <c r="I27" s="155" t="s">
        <v>125</v>
      </c>
      <c r="J27" s="159">
        <f t="shared" si="3"/>
        <v>0.2928</v>
      </c>
      <c r="K27" s="160"/>
      <c r="L27" s="160"/>
      <c r="M27" s="161"/>
      <c r="N27" s="161"/>
      <c r="O27" s="161"/>
      <c r="P27" s="162"/>
      <c r="R27" s="146"/>
    </row>
    <row r="28" spans="1:18" s="154" customFormat="1" ht="21.95" customHeight="1">
      <c r="A28" s="155">
        <v>4</v>
      </c>
      <c r="B28" s="187"/>
      <c r="C28" s="163" t="s">
        <v>179</v>
      </c>
      <c r="D28" s="158" t="s">
        <v>189</v>
      </c>
      <c r="E28" s="155">
        <v>732</v>
      </c>
      <c r="F28" s="155">
        <v>445</v>
      </c>
      <c r="G28" s="155">
        <f>G27</f>
        <v>18</v>
      </c>
      <c r="H28" s="155">
        <v>2</v>
      </c>
      <c r="I28" s="155" t="s">
        <v>125</v>
      </c>
      <c r="J28" s="159">
        <f t="shared" si="3"/>
        <v>0.65148000000000006</v>
      </c>
      <c r="K28" s="160"/>
      <c r="L28" s="160"/>
      <c r="M28" s="161"/>
      <c r="N28" s="161"/>
      <c r="O28" s="161"/>
      <c r="P28" s="162"/>
      <c r="R28" s="146"/>
    </row>
    <row r="29" spans="1:18" s="139" customFormat="1" ht="21.95" customHeight="1">
      <c r="A29" s="155">
        <v>5</v>
      </c>
      <c r="B29" s="155" t="s">
        <v>180</v>
      </c>
      <c r="C29" s="165" t="s">
        <v>181</v>
      </c>
      <c r="D29" s="188"/>
      <c r="E29" s="189"/>
      <c r="F29" s="167" t="s">
        <v>251</v>
      </c>
      <c r="G29" s="167"/>
      <c r="H29" s="168">
        <v>4</v>
      </c>
      <c r="I29" s="155" t="s">
        <v>183</v>
      </c>
      <c r="J29" s="159">
        <f>H29</f>
        <v>4</v>
      </c>
      <c r="K29" s="160"/>
      <c r="L29" s="160"/>
      <c r="M29" s="161"/>
      <c r="N29" s="161"/>
      <c r="O29" s="161"/>
      <c r="P29" s="169"/>
      <c r="R29" s="146"/>
    </row>
    <row r="30" spans="1:18" s="152" customFormat="1" ht="21.95" customHeight="1">
      <c r="A30" s="155">
        <v>6</v>
      </c>
      <c r="B30" s="171" t="str">
        <f>K22&amp;"镜柜小计"</f>
        <v>B1主卫镜柜小计</v>
      </c>
      <c r="C30" s="171"/>
      <c r="D30" s="171"/>
      <c r="E30" s="171"/>
      <c r="F30" s="171"/>
      <c r="G30" s="171"/>
      <c r="H30" s="171"/>
      <c r="I30" s="171"/>
      <c r="J30" s="171"/>
      <c r="K30" s="172"/>
      <c r="L30" s="200"/>
      <c r="M30" s="174"/>
      <c r="N30" s="174"/>
      <c r="O30" s="174"/>
      <c r="P30" s="162"/>
      <c r="R30" s="146"/>
    </row>
    <row r="31" spans="1:18" s="154" customFormat="1" ht="21.95" customHeight="1">
      <c r="A31" s="155">
        <v>7</v>
      </c>
      <c r="B31" s="156" t="s">
        <v>170</v>
      </c>
      <c r="C31" s="190" t="s">
        <v>191</v>
      </c>
      <c r="D31" s="158" t="s">
        <v>188</v>
      </c>
      <c r="E31" s="155">
        <v>530</v>
      </c>
      <c r="F31" s="155">
        <v>1540</v>
      </c>
      <c r="G31" s="155">
        <v>600</v>
      </c>
      <c r="H31" s="155">
        <v>1</v>
      </c>
      <c r="I31" s="155" t="s">
        <v>156</v>
      </c>
      <c r="J31" s="159">
        <f>F31/1000</f>
        <v>1.54</v>
      </c>
      <c r="K31" s="160"/>
      <c r="L31" s="160"/>
      <c r="M31" s="161"/>
      <c r="N31" s="161"/>
      <c r="O31" s="161"/>
      <c r="P31" s="162"/>
      <c r="R31" s="146"/>
    </row>
    <row r="32" spans="1:18" s="154" customFormat="1" ht="21.95" customHeight="1">
      <c r="A32" s="155">
        <v>8</v>
      </c>
      <c r="B32" s="156"/>
      <c r="C32" s="191" t="s">
        <v>179</v>
      </c>
      <c r="D32" s="158" t="s">
        <v>176</v>
      </c>
      <c r="E32" s="155">
        <v>475</v>
      </c>
      <c r="F32" s="155">
        <v>352</v>
      </c>
      <c r="G32" s="155">
        <v>18</v>
      </c>
      <c r="H32" s="155">
        <v>2</v>
      </c>
      <c r="I32" s="155" t="s">
        <v>125</v>
      </c>
      <c r="J32" s="159">
        <f t="shared" ref="J32:J35" si="4">E32/1000*F32/1000*H32</f>
        <v>0.33439999999999998</v>
      </c>
      <c r="K32" s="160"/>
      <c r="L32" s="160"/>
      <c r="M32" s="161"/>
      <c r="N32" s="161"/>
      <c r="O32" s="161"/>
      <c r="P32" s="162"/>
      <c r="R32" s="146"/>
    </row>
    <row r="33" spans="1:18" s="154" customFormat="1" ht="21.95" customHeight="1">
      <c r="A33" s="155">
        <v>9</v>
      </c>
      <c r="B33" s="156"/>
      <c r="C33" s="191" t="s">
        <v>179</v>
      </c>
      <c r="D33" s="158" t="s">
        <v>176</v>
      </c>
      <c r="E33" s="155">
        <v>475</v>
      </c>
      <c r="F33" s="155">
        <v>400</v>
      </c>
      <c r="G33" s="155">
        <v>18</v>
      </c>
      <c r="H33" s="155">
        <v>2</v>
      </c>
      <c r="I33" s="155" t="s">
        <v>125</v>
      </c>
      <c r="J33" s="159">
        <f t="shared" si="4"/>
        <v>0.38</v>
      </c>
      <c r="K33" s="160"/>
      <c r="L33" s="160"/>
      <c r="M33" s="161"/>
      <c r="N33" s="161"/>
      <c r="O33" s="161"/>
      <c r="P33" s="162"/>
      <c r="R33" s="146"/>
    </row>
    <row r="34" spans="1:18" s="154" customFormat="1" ht="21.95" customHeight="1">
      <c r="A34" s="155">
        <v>10</v>
      </c>
      <c r="B34" s="156"/>
      <c r="C34" s="191" t="s">
        <v>177</v>
      </c>
      <c r="D34" s="158" t="s">
        <v>176</v>
      </c>
      <c r="E34" s="155">
        <f>352*2+400*2</f>
        <v>1504</v>
      </c>
      <c r="F34" s="155">
        <v>90</v>
      </c>
      <c r="G34" s="155">
        <v>18</v>
      </c>
      <c r="H34" s="155">
        <v>1</v>
      </c>
      <c r="I34" s="155" t="s">
        <v>125</v>
      </c>
      <c r="J34" s="159">
        <f t="shared" si="4"/>
        <v>0.13536000000000001</v>
      </c>
      <c r="K34" s="160"/>
      <c r="L34" s="160"/>
      <c r="M34" s="161"/>
      <c r="N34" s="161"/>
      <c r="O34" s="161"/>
      <c r="P34" s="162"/>
      <c r="R34" s="146"/>
    </row>
    <row r="35" spans="1:18" s="154" customFormat="1" ht="21.95" customHeight="1">
      <c r="A35" s="155">
        <v>11</v>
      </c>
      <c r="B35" s="156"/>
      <c r="C35" s="191" t="s">
        <v>177</v>
      </c>
      <c r="D35" s="158" t="s">
        <v>176</v>
      </c>
      <c r="E35" s="155">
        <v>530</v>
      </c>
      <c r="F35" s="155">
        <v>18</v>
      </c>
      <c r="G35" s="155">
        <v>18</v>
      </c>
      <c r="H35" s="155">
        <v>2</v>
      </c>
      <c r="I35" s="155" t="s">
        <v>125</v>
      </c>
      <c r="J35" s="159">
        <f t="shared" si="4"/>
        <v>1.9080000000000003E-2</v>
      </c>
      <c r="K35" s="160"/>
      <c r="L35" s="160"/>
      <c r="M35" s="161"/>
      <c r="N35" s="161"/>
      <c r="O35" s="161"/>
      <c r="P35" s="162"/>
      <c r="R35" s="146"/>
    </row>
    <row r="36" spans="1:18" s="139" customFormat="1" ht="21.95" customHeight="1">
      <c r="A36" s="155">
        <v>12</v>
      </c>
      <c r="B36" s="155" t="s">
        <v>180</v>
      </c>
      <c r="C36" s="165" t="s">
        <v>181</v>
      </c>
      <c r="D36" s="188"/>
      <c r="E36" s="189"/>
      <c r="F36" s="167" t="s">
        <v>252</v>
      </c>
      <c r="G36" s="167"/>
      <c r="H36" s="168">
        <v>1</v>
      </c>
      <c r="I36" s="155" t="s">
        <v>183</v>
      </c>
      <c r="J36" s="159">
        <f>H36</f>
        <v>1</v>
      </c>
      <c r="K36" s="160"/>
      <c r="L36" s="160"/>
      <c r="M36" s="161"/>
      <c r="N36" s="161"/>
      <c r="O36" s="161"/>
      <c r="P36" s="169"/>
      <c r="R36" s="146"/>
    </row>
    <row r="37" spans="1:18" s="154" customFormat="1" ht="21.95" customHeight="1">
      <c r="A37" s="155">
        <v>13</v>
      </c>
      <c r="B37" s="155" t="s">
        <v>193</v>
      </c>
      <c r="C37" s="190" t="s">
        <v>194</v>
      </c>
      <c r="D37" s="190" t="s">
        <v>195</v>
      </c>
      <c r="E37" s="192">
        <v>1540</v>
      </c>
      <c r="F37" s="193">
        <v>600</v>
      </c>
      <c r="G37" s="193"/>
      <c r="H37" s="194">
        <f>E37/1000</f>
        <v>1.54</v>
      </c>
      <c r="I37" s="195" t="s">
        <v>156</v>
      </c>
      <c r="J37" s="159">
        <f>H37</f>
        <v>1.54</v>
      </c>
      <c r="K37" s="160"/>
      <c r="L37" s="160"/>
      <c r="M37" s="161"/>
      <c r="N37" s="161"/>
      <c r="O37" s="161"/>
      <c r="P37" s="196" t="s">
        <v>196</v>
      </c>
      <c r="R37" s="146"/>
    </row>
    <row r="38" spans="1:18" s="152" customFormat="1" ht="21.95" customHeight="1">
      <c r="A38" s="155">
        <v>14</v>
      </c>
      <c r="B38" s="171" t="str">
        <f>K22&amp;"地柜小计"</f>
        <v>B1主卫地柜小计</v>
      </c>
      <c r="C38" s="171"/>
      <c r="D38" s="171"/>
      <c r="E38" s="171"/>
      <c r="F38" s="171"/>
      <c r="G38" s="171"/>
      <c r="H38" s="171"/>
      <c r="I38" s="171"/>
      <c r="J38" s="171"/>
      <c r="K38" s="172"/>
      <c r="L38" s="200"/>
      <c r="M38" s="174"/>
      <c r="N38" s="174"/>
      <c r="O38" s="174"/>
      <c r="P38" s="162"/>
      <c r="R38" s="146"/>
    </row>
    <row r="39" spans="1:18" s="152" customFormat="1" ht="21.95" customHeight="1">
      <c r="A39" s="171" t="str">
        <f>K22&amp;"综合单价"</f>
        <v>B1主卫综合单价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97"/>
      <c r="L39" s="178"/>
      <c r="M39" s="174"/>
      <c r="N39" s="174"/>
      <c r="O39" s="174"/>
      <c r="P39" s="162"/>
      <c r="R39" s="146"/>
    </row>
    <row r="40" spans="1:18" s="181" customFormat="1" ht="21.95" customHeight="1">
      <c r="A40" s="179" t="s">
        <v>184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R40" s="146"/>
    </row>
    <row r="41" spans="1:18" ht="21.95" customHeight="1">
      <c r="R41" s="146"/>
    </row>
    <row r="42" spans="1:18" ht="21.95" customHeight="1">
      <c r="A42" s="136" t="str">
        <f>K43&amp;"报价清单"</f>
        <v>B1公卫报价清单</v>
      </c>
      <c r="B42" s="136"/>
      <c r="C42" s="136"/>
      <c r="D42" s="137"/>
      <c r="E42" s="136"/>
      <c r="F42" s="136"/>
      <c r="G42" s="136"/>
      <c r="H42" s="136"/>
      <c r="I42" s="136"/>
      <c r="J42" s="136"/>
      <c r="K42" s="138"/>
      <c r="L42" s="138"/>
      <c r="M42" s="136"/>
      <c r="N42" s="136"/>
      <c r="O42" s="136"/>
      <c r="P42" s="136"/>
      <c r="R42" s="146"/>
    </row>
    <row r="43" spans="1:18" ht="21.95" customHeight="1">
      <c r="A43" s="140" t="s">
        <v>157</v>
      </c>
      <c r="B43" s="140"/>
      <c r="C43" s="141"/>
      <c r="D43" s="141"/>
      <c r="E43" s="141"/>
      <c r="F43" s="141"/>
      <c r="G43" s="141"/>
      <c r="H43" s="141"/>
      <c r="I43" s="140" t="s">
        <v>14</v>
      </c>
      <c r="J43" s="185"/>
      <c r="K43" s="143" t="s">
        <v>253</v>
      </c>
      <c r="L43" s="144"/>
      <c r="M43" s="144"/>
      <c r="N43" s="144"/>
      <c r="O43" s="144"/>
      <c r="P43" s="145"/>
      <c r="R43" s="146"/>
    </row>
    <row r="44" spans="1:18" ht="21.95" customHeight="1">
      <c r="A44" s="147" t="s">
        <v>13</v>
      </c>
      <c r="B44" s="147" t="s">
        <v>132</v>
      </c>
      <c r="C44" s="147" t="s">
        <v>159</v>
      </c>
      <c r="D44" s="147"/>
      <c r="E44" s="148" t="s">
        <v>160</v>
      </c>
      <c r="F44" s="149"/>
      <c r="G44" s="150"/>
      <c r="H44" s="147" t="s">
        <v>81</v>
      </c>
      <c r="I44" s="147" t="s">
        <v>79</v>
      </c>
      <c r="J44" s="147" t="s">
        <v>161</v>
      </c>
      <c r="K44" s="147" t="s">
        <v>137</v>
      </c>
      <c r="L44" s="147" t="s">
        <v>48</v>
      </c>
      <c r="M44" s="147" t="s">
        <v>162</v>
      </c>
      <c r="N44" s="147" t="s">
        <v>163</v>
      </c>
      <c r="O44" s="147" t="s">
        <v>164</v>
      </c>
      <c r="P44" s="147" t="s">
        <v>22</v>
      </c>
      <c r="R44" s="146"/>
    </row>
    <row r="45" spans="1:18" ht="21.95" customHeight="1">
      <c r="A45" s="147"/>
      <c r="B45" s="147"/>
      <c r="C45" s="153" t="s">
        <v>165</v>
      </c>
      <c r="D45" s="153" t="s">
        <v>166</v>
      </c>
      <c r="E45" s="153" t="s">
        <v>167</v>
      </c>
      <c r="F45" s="153" t="s">
        <v>168</v>
      </c>
      <c r="G45" s="153" t="s">
        <v>169</v>
      </c>
      <c r="H45" s="147"/>
      <c r="I45" s="147"/>
      <c r="J45" s="147"/>
      <c r="K45" s="147"/>
      <c r="L45" s="147"/>
      <c r="M45" s="147"/>
      <c r="N45" s="147"/>
      <c r="O45" s="147"/>
      <c r="P45" s="147"/>
      <c r="R45" s="146"/>
    </row>
    <row r="46" spans="1:18" ht="21.95" customHeight="1">
      <c r="A46" s="155">
        <v>1</v>
      </c>
      <c r="B46" s="186" t="s">
        <v>170</v>
      </c>
      <c r="C46" s="157" t="s">
        <v>186</v>
      </c>
      <c r="D46" s="158" t="s">
        <v>187</v>
      </c>
      <c r="E46" s="155">
        <v>900</v>
      </c>
      <c r="F46" s="155">
        <f>200+450+200</f>
        <v>850</v>
      </c>
      <c r="G46" s="155">
        <v>150</v>
      </c>
      <c r="H46" s="155">
        <v>1</v>
      </c>
      <c r="I46" s="155" t="s">
        <v>125</v>
      </c>
      <c r="J46" s="159">
        <f>E46/1000*F46/1000</f>
        <v>0.76500000000000001</v>
      </c>
      <c r="K46" s="160"/>
      <c r="L46" s="160"/>
      <c r="M46" s="161"/>
      <c r="N46" s="161"/>
      <c r="O46" s="161"/>
      <c r="P46" s="162"/>
      <c r="R46" s="146"/>
    </row>
    <row r="47" spans="1:18" ht="21.95" customHeight="1">
      <c r="A47" s="155">
        <v>2</v>
      </c>
      <c r="B47" s="187"/>
      <c r="C47" s="163" t="s">
        <v>175</v>
      </c>
      <c r="D47" s="158" t="s">
        <v>188</v>
      </c>
      <c r="E47" s="155">
        <f>850-18-18</f>
        <v>814</v>
      </c>
      <c r="F47" s="155">
        <v>50</v>
      </c>
      <c r="G47" s="155">
        <v>18</v>
      </c>
      <c r="H47" s="155">
        <v>1</v>
      </c>
      <c r="I47" s="155" t="s">
        <v>125</v>
      </c>
      <c r="J47" s="159">
        <f t="shared" ref="J47:J49" si="5">E47/1000*F47/1000*H47</f>
        <v>4.0699999999999993E-2</v>
      </c>
      <c r="K47" s="160"/>
      <c r="L47" s="160"/>
      <c r="M47" s="161"/>
      <c r="N47" s="161"/>
      <c r="O47" s="161"/>
      <c r="P47" s="162"/>
      <c r="R47" s="146"/>
    </row>
    <row r="48" spans="1:18" ht="21.95" customHeight="1">
      <c r="A48" s="155">
        <v>3</v>
      </c>
      <c r="B48" s="187"/>
      <c r="C48" s="163" t="s">
        <v>179</v>
      </c>
      <c r="D48" s="158" t="s">
        <v>189</v>
      </c>
      <c r="E48" s="155">
        <v>732</v>
      </c>
      <c r="F48" s="155">
        <v>200</v>
      </c>
      <c r="G48" s="155">
        <v>18</v>
      </c>
      <c r="H48" s="155">
        <v>2</v>
      </c>
      <c r="I48" s="155" t="s">
        <v>125</v>
      </c>
      <c r="J48" s="159">
        <f t="shared" si="5"/>
        <v>0.2928</v>
      </c>
      <c r="K48" s="160"/>
      <c r="L48" s="160"/>
      <c r="M48" s="161"/>
      <c r="N48" s="161"/>
      <c r="O48" s="161"/>
      <c r="P48" s="162"/>
      <c r="R48" s="146"/>
    </row>
    <row r="49" spans="1:18" ht="21.95" customHeight="1">
      <c r="A49" s="155">
        <v>4</v>
      </c>
      <c r="B49" s="187"/>
      <c r="C49" s="163" t="s">
        <v>179</v>
      </c>
      <c r="D49" s="158" t="s">
        <v>189</v>
      </c>
      <c r="E49" s="155">
        <v>732</v>
      </c>
      <c r="F49" s="155">
        <v>450</v>
      </c>
      <c r="G49" s="155">
        <f>G48</f>
        <v>18</v>
      </c>
      <c r="H49" s="155">
        <v>1</v>
      </c>
      <c r="I49" s="155" t="s">
        <v>125</v>
      </c>
      <c r="J49" s="159">
        <f t="shared" si="5"/>
        <v>0.32939999999999997</v>
      </c>
      <c r="K49" s="160"/>
      <c r="L49" s="160"/>
      <c r="M49" s="161"/>
      <c r="N49" s="161"/>
      <c r="O49" s="161"/>
      <c r="P49" s="162"/>
      <c r="R49" s="146"/>
    </row>
    <row r="50" spans="1:18" ht="21.95" customHeight="1">
      <c r="A50" s="155">
        <v>5</v>
      </c>
      <c r="B50" s="155" t="s">
        <v>180</v>
      </c>
      <c r="C50" s="165" t="s">
        <v>181</v>
      </c>
      <c r="D50" s="188"/>
      <c r="E50" s="189"/>
      <c r="F50" s="167" t="s">
        <v>238</v>
      </c>
      <c r="G50" s="167"/>
      <c r="H50" s="168">
        <v>2</v>
      </c>
      <c r="I50" s="155" t="s">
        <v>183</v>
      </c>
      <c r="J50" s="159">
        <f>H50</f>
        <v>2</v>
      </c>
      <c r="K50" s="160"/>
      <c r="L50" s="160"/>
      <c r="M50" s="161"/>
      <c r="N50" s="161"/>
      <c r="O50" s="161"/>
      <c r="P50" s="169"/>
      <c r="R50" s="146"/>
    </row>
    <row r="51" spans="1:18" ht="21.95" customHeight="1">
      <c r="A51" s="155">
        <v>6</v>
      </c>
      <c r="B51" s="171" t="str">
        <f>K43&amp;"镜柜小计"</f>
        <v>B1公卫镜柜小计</v>
      </c>
      <c r="C51" s="171"/>
      <c r="D51" s="171"/>
      <c r="E51" s="171"/>
      <c r="F51" s="171"/>
      <c r="G51" s="171"/>
      <c r="H51" s="171"/>
      <c r="I51" s="171"/>
      <c r="J51" s="171"/>
      <c r="K51" s="172"/>
      <c r="L51" s="200"/>
      <c r="M51" s="174"/>
      <c r="N51" s="174"/>
      <c r="O51" s="174"/>
      <c r="P51" s="162"/>
      <c r="R51" s="146"/>
    </row>
    <row r="52" spans="1:18" ht="21.95" customHeight="1">
      <c r="A52" s="155">
        <v>7</v>
      </c>
      <c r="B52" s="156" t="s">
        <v>170</v>
      </c>
      <c r="C52" s="190" t="s">
        <v>191</v>
      </c>
      <c r="D52" s="158" t="s">
        <v>188</v>
      </c>
      <c r="E52" s="155">
        <v>530</v>
      </c>
      <c r="F52" s="155">
        <f>18+18+405+405</f>
        <v>846</v>
      </c>
      <c r="G52" s="155">
        <v>600</v>
      </c>
      <c r="H52" s="155">
        <v>1</v>
      </c>
      <c r="I52" s="155" t="s">
        <v>156</v>
      </c>
      <c r="J52" s="159">
        <f>F52/1000</f>
        <v>0.84599999999999997</v>
      </c>
      <c r="K52" s="160"/>
      <c r="L52" s="160"/>
      <c r="M52" s="161"/>
      <c r="N52" s="161"/>
      <c r="O52" s="161"/>
      <c r="P52" s="162"/>
      <c r="R52" s="146"/>
    </row>
    <row r="53" spans="1:18" ht="21.95" customHeight="1">
      <c r="A53" s="155">
        <v>8</v>
      </c>
      <c r="B53" s="156"/>
      <c r="C53" s="191" t="s">
        <v>179</v>
      </c>
      <c r="D53" s="158" t="s">
        <v>176</v>
      </c>
      <c r="E53" s="155">
        <v>475</v>
      </c>
      <c r="F53" s="155">
        <v>405</v>
      </c>
      <c r="G53" s="155">
        <v>18</v>
      </c>
      <c r="H53" s="155">
        <v>2</v>
      </c>
      <c r="I53" s="155" t="s">
        <v>125</v>
      </c>
      <c r="J53" s="159">
        <f t="shared" ref="J53:J56" si="6">E53/1000*F53/1000*H53</f>
        <v>0.38474999999999998</v>
      </c>
      <c r="K53" s="160"/>
      <c r="L53" s="160"/>
      <c r="M53" s="161"/>
      <c r="N53" s="161"/>
      <c r="O53" s="161"/>
      <c r="P53" s="162"/>
      <c r="R53" s="146"/>
    </row>
    <row r="54" spans="1:18" ht="21.95" customHeight="1">
      <c r="A54" s="155">
        <v>9</v>
      </c>
      <c r="B54" s="156"/>
      <c r="C54" s="191" t="s">
        <v>192</v>
      </c>
      <c r="D54" s="158" t="s">
        <v>176</v>
      </c>
      <c r="E54" s="155">
        <v>530</v>
      </c>
      <c r="F54" s="155">
        <v>600</v>
      </c>
      <c r="G54" s="155">
        <v>18</v>
      </c>
      <c r="H54" s="155">
        <v>1</v>
      </c>
      <c r="I54" s="155" t="s">
        <v>125</v>
      </c>
      <c r="J54" s="159">
        <f t="shared" si="6"/>
        <v>0.318</v>
      </c>
      <c r="K54" s="160"/>
      <c r="L54" s="160"/>
      <c r="M54" s="161"/>
      <c r="N54" s="161"/>
      <c r="O54" s="161"/>
      <c r="P54" s="162"/>
      <c r="R54" s="146"/>
    </row>
    <row r="55" spans="1:18" ht="21.95" customHeight="1">
      <c r="A55" s="155">
        <v>10</v>
      </c>
      <c r="B55" s="156"/>
      <c r="C55" s="191" t="s">
        <v>177</v>
      </c>
      <c r="D55" s="158" t="s">
        <v>176</v>
      </c>
      <c r="E55" s="155">
        <f>405*2</f>
        <v>810</v>
      </c>
      <c r="F55" s="155">
        <v>90</v>
      </c>
      <c r="G55" s="155">
        <v>18</v>
      </c>
      <c r="H55" s="155">
        <v>1</v>
      </c>
      <c r="I55" s="155" t="s">
        <v>125</v>
      </c>
      <c r="J55" s="159">
        <f t="shared" si="6"/>
        <v>7.2900000000000006E-2</v>
      </c>
      <c r="K55" s="160"/>
      <c r="L55" s="160"/>
      <c r="M55" s="161"/>
      <c r="N55" s="161"/>
      <c r="O55" s="161"/>
      <c r="P55" s="162"/>
      <c r="R55" s="146"/>
    </row>
    <row r="56" spans="1:18" ht="21.95" customHeight="1">
      <c r="A56" s="155">
        <v>11</v>
      </c>
      <c r="B56" s="156"/>
      <c r="C56" s="191" t="s">
        <v>177</v>
      </c>
      <c r="D56" s="158" t="s">
        <v>176</v>
      </c>
      <c r="E56" s="155">
        <v>530</v>
      </c>
      <c r="F56" s="155">
        <v>18</v>
      </c>
      <c r="G56" s="155">
        <v>18</v>
      </c>
      <c r="H56" s="155">
        <v>1</v>
      </c>
      <c r="I56" s="155" t="s">
        <v>125</v>
      </c>
      <c r="J56" s="159">
        <f t="shared" si="6"/>
        <v>9.5400000000000016E-3</v>
      </c>
      <c r="K56" s="160"/>
      <c r="L56" s="160"/>
      <c r="M56" s="161"/>
      <c r="N56" s="161"/>
      <c r="O56" s="161"/>
      <c r="P56" s="162"/>
      <c r="R56" s="146"/>
    </row>
    <row r="57" spans="1:18" ht="21.95" customHeight="1">
      <c r="A57" s="155">
        <v>12</v>
      </c>
      <c r="B57" s="155" t="s">
        <v>180</v>
      </c>
      <c r="C57" s="165" t="s">
        <v>181</v>
      </c>
      <c r="D57" s="188"/>
      <c r="E57" s="189"/>
      <c r="F57" s="167">
        <v>810</v>
      </c>
      <c r="G57" s="167"/>
      <c r="H57" s="168">
        <v>1</v>
      </c>
      <c r="I57" s="155" t="s">
        <v>183</v>
      </c>
      <c r="J57" s="159">
        <f>H57</f>
        <v>1</v>
      </c>
      <c r="K57" s="160"/>
      <c r="L57" s="160"/>
      <c r="M57" s="161"/>
      <c r="N57" s="161"/>
      <c r="O57" s="161"/>
      <c r="P57" s="169"/>
      <c r="R57" s="146"/>
    </row>
    <row r="58" spans="1:18" ht="21.95" customHeight="1">
      <c r="A58" s="155">
        <v>13</v>
      </c>
      <c r="B58" s="155" t="s">
        <v>193</v>
      </c>
      <c r="C58" s="190" t="s">
        <v>194</v>
      </c>
      <c r="D58" s="190" t="s">
        <v>195</v>
      </c>
      <c r="E58" s="192">
        <v>850</v>
      </c>
      <c r="F58" s="193">
        <v>600</v>
      </c>
      <c r="G58" s="193"/>
      <c r="H58" s="194">
        <v>0.85</v>
      </c>
      <c r="I58" s="195" t="s">
        <v>156</v>
      </c>
      <c r="J58" s="159">
        <f>H58</f>
        <v>0.85</v>
      </c>
      <c r="K58" s="160"/>
      <c r="L58" s="160"/>
      <c r="M58" s="161"/>
      <c r="N58" s="161"/>
      <c r="O58" s="161"/>
      <c r="P58" s="196" t="s">
        <v>196</v>
      </c>
      <c r="R58" s="146"/>
    </row>
    <row r="59" spans="1:18" ht="21.95" customHeight="1">
      <c r="A59" s="155">
        <v>14</v>
      </c>
      <c r="B59" s="171" t="str">
        <f>K43&amp;"地柜小计"</f>
        <v>B1公卫地柜小计</v>
      </c>
      <c r="C59" s="171"/>
      <c r="D59" s="171"/>
      <c r="E59" s="171"/>
      <c r="F59" s="171"/>
      <c r="G59" s="171"/>
      <c r="H59" s="171"/>
      <c r="I59" s="171"/>
      <c r="J59" s="171"/>
      <c r="K59" s="172"/>
      <c r="L59" s="200"/>
      <c r="M59" s="174"/>
      <c r="N59" s="174"/>
      <c r="O59" s="174"/>
      <c r="P59" s="162"/>
      <c r="R59" s="146"/>
    </row>
    <row r="60" spans="1:18" ht="21.95" customHeight="1">
      <c r="A60" s="171" t="str">
        <f>K43&amp;"综合单价"</f>
        <v>B1公卫综合单价</v>
      </c>
      <c r="B60" s="171"/>
      <c r="C60" s="171"/>
      <c r="D60" s="171"/>
      <c r="E60" s="171"/>
      <c r="F60" s="171"/>
      <c r="G60" s="171"/>
      <c r="H60" s="171"/>
      <c r="I60" s="171"/>
      <c r="J60" s="171"/>
      <c r="K60" s="197"/>
      <c r="L60" s="178"/>
      <c r="M60" s="174"/>
      <c r="N60" s="174"/>
      <c r="O60" s="174"/>
      <c r="P60" s="162"/>
      <c r="R60" s="146"/>
    </row>
    <row r="61" spans="1:18" ht="21.95" customHeight="1">
      <c r="A61" s="179" t="s">
        <v>184</v>
      </c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R61" s="146"/>
    </row>
    <row r="62" spans="1:18" ht="21.95" customHeight="1">
      <c r="R62" s="146"/>
    </row>
    <row r="63" spans="1:18" ht="21.95" customHeight="1">
      <c r="A63" s="136" t="str">
        <f>K64&amp;"报价清单"</f>
        <v>B1厨房A面报价清单</v>
      </c>
      <c r="B63" s="136"/>
      <c r="C63" s="136"/>
      <c r="D63" s="137"/>
      <c r="E63" s="136"/>
      <c r="F63" s="136"/>
      <c r="G63" s="136"/>
      <c r="H63" s="136"/>
      <c r="I63" s="136"/>
      <c r="J63" s="136"/>
      <c r="K63" s="138"/>
      <c r="L63" s="138"/>
      <c r="M63" s="136"/>
      <c r="N63" s="136"/>
      <c r="O63" s="136"/>
      <c r="P63" s="136"/>
      <c r="R63" s="146"/>
    </row>
    <row r="64" spans="1:18" ht="21.95" customHeight="1">
      <c r="A64" s="140" t="s">
        <v>157</v>
      </c>
      <c r="B64" s="140"/>
      <c r="C64" s="141"/>
      <c r="D64" s="141"/>
      <c r="E64" s="141"/>
      <c r="F64" s="141"/>
      <c r="G64" s="141"/>
      <c r="H64" s="141"/>
      <c r="I64" s="140" t="s">
        <v>14</v>
      </c>
      <c r="J64" s="185"/>
      <c r="K64" s="143" t="s">
        <v>254</v>
      </c>
      <c r="L64" s="144"/>
      <c r="M64" s="144"/>
      <c r="N64" s="144"/>
      <c r="O64" s="144"/>
      <c r="P64" s="145"/>
      <c r="R64" s="146"/>
    </row>
    <row r="65" spans="1:18" ht="21.95" customHeight="1">
      <c r="A65" s="147" t="s">
        <v>13</v>
      </c>
      <c r="B65" s="147" t="s">
        <v>132</v>
      </c>
      <c r="C65" s="147" t="s">
        <v>159</v>
      </c>
      <c r="D65" s="147"/>
      <c r="E65" s="148" t="s">
        <v>160</v>
      </c>
      <c r="F65" s="149"/>
      <c r="G65" s="150"/>
      <c r="H65" s="147" t="s">
        <v>81</v>
      </c>
      <c r="I65" s="147" t="s">
        <v>79</v>
      </c>
      <c r="J65" s="147" t="s">
        <v>161</v>
      </c>
      <c r="K65" s="147" t="s">
        <v>137</v>
      </c>
      <c r="L65" s="147" t="s">
        <v>48</v>
      </c>
      <c r="M65" s="147" t="s">
        <v>162</v>
      </c>
      <c r="N65" s="147" t="s">
        <v>163</v>
      </c>
      <c r="O65" s="147" t="s">
        <v>164</v>
      </c>
      <c r="P65" s="147" t="s">
        <v>22</v>
      </c>
      <c r="R65" s="146"/>
    </row>
    <row r="66" spans="1:18" ht="21.95" customHeight="1">
      <c r="A66" s="147"/>
      <c r="B66" s="147"/>
      <c r="C66" s="153" t="s">
        <v>165</v>
      </c>
      <c r="D66" s="153" t="s">
        <v>166</v>
      </c>
      <c r="E66" s="153" t="s">
        <v>167</v>
      </c>
      <c r="F66" s="153" t="s">
        <v>168</v>
      </c>
      <c r="G66" s="153" t="s">
        <v>169</v>
      </c>
      <c r="H66" s="147"/>
      <c r="I66" s="147"/>
      <c r="J66" s="147"/>
      <c r="K66" s="147"/>
      <c r="L66" s="147"/>
      <c r="M66" s="147"/>
      <c r="N66" s="147"/>
      <c r="O66" s="147"/>
      <c r="P66" s="147"/>
      <c r="R66" s="146"/>
    </row>
    <row r="67" spans="1:18" ht="21.95" customHeight="1">
      <c r="A67" s="155">
        <v>1</v>
      </c>
      <c r="B67" s="186" t="s">
        <v>170</v>
      </c>
      <c r="C67" s="157" t="s">
        <v>186</v>
      </c>
      <c r="D67" s="158" t="s">
        <v>187</v>
      </c>
      <c r="E67" s="155">
        <v>800</v>
      </c>
      <c r="F67" s="155">
        <v>2071</v>
      </c>
      <c r="G67" s="155">
        <v>350</v>
      </c>
      <c r="H67" s="155">
        <v>1</v>
      </c>
      <c r="I67" s="155" t="s">
        <v>156</v>
      </c>
      <c r="J67" s="159">
        <f>F67/1000</f>
        <v>2.0710000000000002</v>
      </c>
      <c r="K67" s="160"/>
      <c r="L67" s="160"/>
      <c r="M67" s="161"/>
      <c r="N67" s="161"/>
      <c r="O67" s="161"/>
      <c r="P67" s="162"/>
      <c r="R67" s="146"/>
    </row>
    <row r="68" spans="1:18" ht="21.95" customHeight="1">
      <c r="A68" s="155">
        <v>2</v>
      </c>
      <c r="B68" s="187"/>
      <c r="C68" s="163" t="s">
        <v>175</v>
      </c>
      <c r="D68" s="158" t="s">
        <v>199</v>
      </c>
      <c r="E68" s="155">
        <v>1981</v>
      </c>
      <c r="F68" s="155">
        <v>50</v>
      </c>
      <c r="G68" s="155">
        <v>18</v>
      </c>
      <c r="H68" s="155">
        <v>1</v>
      </c>
      <c r="I68" s="155" t="s">
        <v>125</v>
      </c>
      <c r="J68" s="159">
        <f>E68/1000*F68/1000*H68</f>
        <v>9.9050000000000013E-2</v>
      </c>
      <c r="K68" s="160"/>
      <c r="L68" s="160"/>
      <c r="M68" s="161"/>
      <c r="N68" s="161"/>
      <c r="O68" s="161"/>
      <c r="P68" s="162"/>
      <c r="R68" s="146"/>
    </row>
    <row r="69" spans="1:18" ht="21.95" customHeight="1">
      <c r="A69" s="155">
        <v>3</v>
      </c>
      <c r="B69" s="156"/>
      <c r="C69" s="191" t="s">
        <v>177</v>
      </c>
      <c r="D69" s="158" t="s">
        <v>199</v>
      </c>
      <c r="E69" s="155">
        <v>800</v>
      </c>
      <c r="F69" s="155">
        <v>45</v>
      </c>
      <c r="G69" s="155">
        <v>18</v>
      </c>
      <c r="H69" s="155">
        <v>2</v>
      </c>
      <c r="I69" s="155" t="s">
        <v>125</v>
      </c>
      <c r="J69" s="159">
        <f t="shared" ref="J69:J73" si="7">E69/1000*F69/1000*H69</f>
        <v>7.1999999999999995E-2</v>
      </c>
      <c r="K69" s="160"/>
      <c r="L69" s="160"/>
      <c r="M69" s="161"/>
      <c r="N69" s="161"/>
      <c r="O69" s="161"/>
      <c r="P69" s="162"/>
      <c r="R69" s="146"/>
    </row>
    <row r="70" spans="1:18" ht="21.95" customHeight="1">
      <c r="A70" s="155">
        <v>4</v>
      </c>
      <c r="B70" s="187"/>
      <c r="C70" s="163" t="s">
        <v>179</v>
      </c>
      <c r="D70" s="158" t="s">
        <v>199</v>
      </c>
      <c r="E70" s="155">
        <v>750</v>
      </c>
      <c r="F70" s="155">
        <v>263</v>
      </c>
      <c r="G70" s="155">
        <v>18</v>
      </c>
      <c r="H70" s="155">
        <v>2</v>
      </c>
      <c r="I70" s="155" t="s">
        <v>125</v>
      </c>
      <c r="J70" s="159">
        <f t="shared" si="7"/>
        <v>0.39450000000000002</v>
      </c>
      <c r="K70" s="160"/>
      <c r="L70" s="160"/>
      <c r="M70" s="161"/>
      <c r="N70" s="161"/>
      <c r="O70" s="161"/>
      <c r="P70" s="162"/>
      <c r="R70" s="146"/>
    </row>
    <row r="71" spans="1:18" ht="21.95" customHeight="1">
      <c r="A71" s="155">
        <v>5</v>
      </c>
      <c r="B71" s="187"/>
      <c r="C71" s="163" t="s">
        <v>179</v>
      </c>
      <c r="D71" s="158" t="s">
        <v>199</v>
      </c>
      <c r="E71" s="155">
        <v>650</v>
      </c>
      <c r="F71" s="155">
        <v>450</v>
      </c>
      <c r="G71" s="155">
        <v>18</v>
      </c>
      <c r="H71" s="155">
        <v>2</v>
      </c>
      <c r="I71" s="155" t="s">
        <v>125</v>
      </c>
      <c r="J71" s="159">
        <f t="shared" si="7"/>
        <v>0.58499999999999996</v>
      </c>
      <c r="K71" s="160"/>
      <c r="L71" s="160"/>
      <c r="M71" s="161"/>
      <c r="N71" s="161"/>
      <c r="O71" s="161"/>
      <c r="P71" s="162"/>
      <c r="R71" s="146"/>
    </row>
    <row r="72" spans="1:18" ht="21.95" customHeight="1">
      <c r="A72" s="155">
        <v>6</v>
      </c>
      <c r="B72" s="187"/>
      <c r="C72" s="163" t="s">
        <v>179</v>
      </c>
      <c r="D72" s="158" t="s">
        <v>199</v>
      </c>
      <c r="E72" s="155">
        <v>750</v>
      </c>
      <c r="F72" s="155">
        <v>278</v>
      </c>
      <c r="G72" s="155">
        <v>18</v>
      </c>
      <c r="H72" s="155">
        <v>1</v>
      </c>
      <c r="I72" s="155" t="s">
        <v>125</v>
      </c>
      <c r="J72" s="159">
        <f t="shared" si="7"/>
        <v>0.20849999999999999</v>
      </c>
      <c r="K72" s="160"/>
      <c r="L72" s="160"/>
      <c r="M72" s="161"/>
      <c r="N72" s="161"/>
      <c r="O72" s="161"/>
      <c r="P72" s="162"/>
      <c r="R72" s="146"/>
    </row>
    <row r="73" spans="1:18" ht="21.95" customHeight="1">
      <c r="A73" s="155">
        <v>7</v>
      </c>
      <c r="B73" s="187"/>
      <c r="C73" s="163" t="s">
        <v>179</v>
      </c>
      <c r="D73" s="158" t="s">
        <v>199</v>
      </c>
      <c r="E73" s="155">
        <v>750</v>
      </c>
      <c r="F73" s="155">
        <v>277</v>
      </c>
      <c r="G73" s="155">
        <v>18</v>
      </c>
      <c r="H73" s="155">
        <v>1</v>
      </c>
      <c r="I73" s="155" t="s">
        <v>125</v>
      </c>
      <c r="J73" s="159">
        <f t="shared" si="7"/>
        <v>0.20774999999999999</v>
      </c>
      <c r="K73" s="160"/>
      <c r="L73" s="160"/>
      <c r="M73" s="161"/>
      <c r="N73" s="161"/>
      <c r="O73" s="161"/>
      <c r="P73" s="162"/>
      <c r="R73" s="146"/>
    </row>
    <row r="74" spans="1:18" ht="21.95" customHeight="1">
      <c r="A74" s="155">
        <v>8</v>
      </c>
      <c r="B74" s="155" t="s">
        <v>180</v>
      </c>
      <c r="C74" s="165" t="s">
        <v>181</v>
      </c>
      <c r="D74" s="188"/>
      <c r="E74" s="189"/>
      <c r="F74" s="167" t="s">
        <v>255</v>
      </c>
      <c r="G74" s="167"/>
      <c r="H74" s="168">
        <v>2</v>
      </c>
      <c r="I74" s="155" t="s">
        <v>183</v>
      </c>
      <c r="J74" s="159">
        <f>H74</f>
        <v>2</v>
      </c>
      <c r="K74" s="160"/>
      <c r="L74" s="160"/>
      <c r="M74" s="161"/>
      <c r="N74" s="161"/>
      <c r="O74" s="161"/>
      <c r="P74" s="169"/>
      <c r="R74" s="146"/>
    </row>
    <row r="75" spans="1:18" ht="21.95" customHeight="1">
      <c r="A75" s="155">
        <v>9</v>
      </c>
      <c r="B75" s="171" t="str">
        <f>K64&amp;"吊柜小计"</f>
        <v>B1厨房A面吊柜小计</v>
      </c>
      <c r="C75" s="171"/>
      <c r="D75" s="171"/>
      <c r="E75" s="171"/>
      <c r="F75" s="171"/>
      <c r="G75" s="171"/>
      <c r="H75" s="171"/>
      <c r="I75" s="171"/>
      <c r="J75" s="171"/>
      <c r="K75" s="172"/>
      <c r="L75" s="200"/>
      <c r="M75" s="174"/>
      <c r="N75" s="174"/>
      <c r="O75" s="174"/>
      <c r="P75" s="162"/>
      <c r="R75" s="146"/>
    </row>
    <row r="76" spans="1:18" ht="21.95" customHeight="1">
      <c r="A76" s="155">
        <v>10</v>
      </c>
      <c r="B76" s="156" t="s">
        <v>170</v>
      </c>
      <c r="C76" s="190" t="s">
        <v>200</v>
      </c>
      <c r="D76" s="158" t="s">
        <v>188</v>
      </c>
      <c r="E76" s="155">
        <v>750</v>
      </c>
      <c r="F76" s="155">
        <v>2439</v>
      </c>
      <c r="G76" s="155">
        <v>570</v>
      </c>
      <c r="H76" s="155">
        <v>1</v>
      </c>
      <c r="I76" s="155" t="s">
        <v>156</v>
      </c>
      <c r="J76" s="159">
        <f>F76/1000</f>
        <v>2.4390000000000001</v>
      </c>
      <c r="K76" s="160"/>
      <c r="L76" s="160"/>
      <c r="M76" s="161"/>
      <c r="N76" s="161"/>
      <c r="O76" s="161"/>
      <c r="P76" s="162"/>
      <c r="R76" s="146"/>
    </row>
    <row r="77" spans="1:18" ht="21.95" customHeight="1">
      <c r="A77" s="155">
        <v>11</v>
      </c>
      <c r="B77" s="156"/>
      <c r="C77" s="191" t="s">
        <v>179</v>
      </c>
      <c r="D77" s="158" t="s">
        <v>199</v>
      </c>
      <c r="E77" s="155">
        <v>720</v>
      </c>
      <c r="F77" s="155">
        <v>525</v>
      </c>
      <c r="G77" s="155">
        <v>18</v>
      </c>
      <c r="H77" s="155">
        <v>1</v>
      </c>
      <c r="I77" s="155" t="s">
        <v>125</v>
      </c>
      <c r="J77" s="159">
        <f t="shared" ref="J77:J79" si="8">E77/1000*F77/1000*H77</f>
        <v>0.378</v>
      </c>
      <c r="K77" s="160"/>
      <c r="L77" s="160"/>
      <c r="M77" s="161"/>
      <c r="N77" s="161"/>
      <c r="O77" s="161"/>
      <c r="P77" s="162"/>
      <c r="R77" s="146"/>
    </row>
    <row r="78" spans="1:18" ht="21.95" customHeight="1">
      <c r="A78" s="155">
        <v>12</v>
      </c>
      <c r="B78" s="156"/>
      <c r="C78" s="191" t="s">
        <v>179</v>
      </c>
      <c r="D78" s="158" t="s">
        <v>199</v>
      </c>
      <c r="E78" s="155">
        <v>720</v>
      </c>
      <c r="F78" s="155">
        <v>462</v>
      </c>
      <c r="G78" s="155">
        <v>18</v>
      </c>
      <c r="H78" s="155">
        <v>2</v>
      </c>
      <c r="I78" s="155" t="s">
        <v>125</v>
      </c>
      <c r="J78" s="159">
        <f t="shared" si="8"/>
        <v>0.66527999999999998</v>
      </c>
      <c r="K78" s="160"/>
      <c r="L78" s="160"/>
      <c r="M78" s="161"/>
      <c r="N78" s="161"/>
      <c r="O78" s="161"/>
      <c r="P78" s="162"/>
      <c r="R78" s="146"/>
    </row>
    <row r="79" spans="1:18" ht="21.95" customHeight="1">
      <c r="A79" s="155">
        <v>13</v>
      </c>
      <c r="B79" s="156"/>
      <c r="C79" s="191" t="s">
        <v>178</v>
      </c>
      <c r="D79" s="158" t="s">
        <v>199</v>
      </c>
      <c r="E79" s="155">
        <v>345</v>
      </c>
      <c r="F79" s="155">
        <v>900</v>
      </c>
      <c r="G79" s="155">
        <v>18</v>
      </c>
      <c r="H79" s="155">
        <v>2</v>
      </c>
      <c r="I79" s="155" t="s">
        <v>125</v>
      </c>
      <c r="J79" s="159">
        <f t="shared" si="8"/>
        <v>0.621</v>
      </c>
      <c r="K79" s="160"/>
      <c r="L79" s="160"/>
      <c r="M79" s="161"/>
      <c r="N79" s="161"/>
      <c r="O79" s="161"/>
      <c r="P79" s="162"/>
      <c r="R79" s="146"/>
    </row>
    <row r="80" spans="1:18" s="154" customFormat="1" ht="21.95" customHeight="1">
      <c r="A80" s="155">
        <v>14</v>
      </c>
      <c r="B80" s="156"/>
      <c r="C80" s="157" t="s">
        <v>201</v>
      </c>
      <c r="D80" s="158"/>
      <c r="E80" s="155"/>
      <c r="F80" s="155"/>
      <c r="G80" s="155"/>
      <c r="H80" s="155">
        <v>1</v>
      </c>
      <c r="I80" s="155" t="s">
        <v>174</v>
      </c>
      <c r="J80" s="159">
        <v>1</v>
      </c>
      <c r="K80" s="160"/>
      <c r="L80" s="160"/>
      <c r="M80" s="161"/>
      <c r="N80" s="161"/>
      <c r="O80" s="161"/>
      <c r="P80" s="162"/>
      <c r="R80" s="146"/>
    </row>
    <row r="81" spans="1:18" s="154" customFormat="1" ht="21.95" customHeight="1">
      <c r="A81" s="155">
        <v>15</v>
      </c>
      <c r="B81" s="156"/>
      <c r="C81" s="157" t="s">
        <v>202</v>
      </c>
      <c r="D81" s="158"/>
      <c r="E81" s="155"/>
      <c r="F81" s="155"/>
      <c r="G81" s="155"/>
      <c r="H81" s="155">
        <v>1</v>
      </c>
      <c r="I81" s="155" t="s">
        <v>174</v>
      </c>
      <c r="J81" s="159">
        <v>1</v>
      </c>
      <c r="K81" s="160"/>
      <c r="L81" s="160"/>
      <c r="M81" s="161"/>
      <c r="N81" s="161"/>
      <c r="O81" s="161"/>
      <c r="P81" s="162"/>
      <c r="R81" s="146"/>
    </row>
    <row r="82" spans="1:18" ht="21.95" customHeight="1">
      <c r="A82" s="155">
        <v>16</v>
      </c>
      <c r="B82" s="156"/>
      <c r="C82" s="191" t="s">
        <v>177</v>
      </c>
      <c r="D82" s="158" t="s">
        <v>199</v>
      </c>
      <c r="E82" s="155">
        <f>525+900+900+462+462</f>
        <v>3249</v>
      </c>
      <c r="F82" s="155">
        <v>70</v>
      </c>
      <c r="G82" s="155">
        <v>18</v>
      </c>
      <c r="H82" s="155">
        <v>1</v>
      </c>
      <c r="I82" s="155" t="s">
        <v>125</v>
      </c>
      <c r="J82" s="159">
        <f>E82/1000*F82/1000*H82</f>
        <v>0.22742999999999999</v>
      </c>
      <c r="K82" s="160"/>
      <c r="L82" s="160"/>
      <c r="M82" s="161"/>
      <c r="N82" s="161"/>
      <c r="O82" s="161"/>
      <c r="P82" s="162"/>
      <c r="R82" s="146"/>
    </row>
    <row r="83" spans="1:18" ht="21.95" customHeight="1">
      <c r="A83" s="155">
        <v>17</v>
      </c>
      <c r="B83" s="156"/>
      <c r="C83" s="191" t="s">
        <v>177</v>
      </c>
      <c r="D83" s="158" t="s">
        <v>199</v>
      </c>
      <c r="E83" s="155">
        <v>750</v>
      </c>
      <c r="F83" s="155">
        <v>45</v>
      </c>
      <c r="G83" s="155">
        <v>18</v>
      </c>
      <c r="H83" s="155">
        <v>2</v>
      </c>
      <c r="I83" s="155" t="s">
        <v>125</v>
      </c>
      <c r="J83" s="159">
        <f>E83/1000*F83/1000*H83</f>
        <v>6.7500000000000004E-2</v>
      </c>
      <c r="K83" s="160"/>
      <c r="L83" s="160"/>
      <c r="M83" s="161"/>
      <c r="N83" s="161"/>
      <c r="O83" s="161"/>
      <c r="P83" s="162"/>
      <c r="R83" s="146"/>
    </row>
    <row r="84" spans="1:18" ht="21.95" customHeight="1">
      <c r="A84" s="155">
        <v>18</v>
      </c>
      <c r="B84" s="155" t="s">
        <v>193</v>
      </c>
      <c r="C84" s="190" t="s">
        <v>194</v>
      </c>
      <c r="D84" s="190" t="s">
        <v>203</v>
      </c>
      <c r="E84" s="192">
        <v>2440</v>
      </c>
      <c r="F84" s="193">
        <v>600</v>
      </c>
      <c r="G84" s="193"/>
      <c r="H84" s="194">
        <f>E84/1000</f>
        <v>2.44</v>
      </c>
      <c r="I84" s="195" t="s">
        <v>156</v>
      </c>
      <c r="J84" s="159">
        <f>H84</f>
        <v>2.44</v>
      </c>
      <c r="K84" s="160"/>
      <c r="L84" s="160"/>
      <c r="M84" s="161"/>
      <c r="N84" s="161"/>
      <c r="O84" s="161"/>
      <c r="P84" s="196" t="s">
        <v>196</v>
      </c>
      <c r="R84" s="146"/>
    </row>
    <row r="85" spans="1:18" ht="21.95" customHeight="1">
      <c r="A85" s="155">
        <v>19</v>
      </c>
      <c r="B85" s="171" t="str">
        <f>K64&amp;"地柜小计"</f>
        <v>B1厨房A面地柜小计</v>
      </c>
      <c r="C85" s="171"/>
      <c r="D85" s="171"/>
      <c r="E85" s="171"/>
      <c r="F85" s="171"/>
      <c r="G85" s="171"/>
      <c r="H85" s="171"/>
      <c r="I85" s="171"/>
      <c r="J85" s="171"/>
      <c r="K85" s="172"/>
      <c r="L85" s="200"/>
      <c r="M85" s="174"/>
      <c r="N85" s="174"/>
      <c r="O85" s="174"/>
      <c r="P85" s="162"/>
      <c r="R85" s="146"/>
    </row>
    <row r="86" spans="1:18" ht="21.95" customHeight="1">
      <c r="A86" s="171" t="str">
        <f>K64&amp;"综合单价"</f>
        <v>B1厨房A面综合单价</v>
      </c>
      <c r="B86" s="171"/>
      <c r="C86" s="171"/>
      <c r="D86" s="171"/>
      <c r="E86" s="171"/>
      <c r="F86" s="171"/>
      <c r="G86" s="171"/>
      <c r="H86" s="171"/>
      <c r="I86" s="171"/>
      <c r="J86" s="171"/>
      <c r="K86" s="197"/>
      <c r="L86" s="178"/>
      <c r="M86" s="174"/>
      <c r="N86" s="174"/>
      <c r="O86" s="174"/>
      <c r="P86" s="162"/>
      <c r="R86" s="146"/>
    </row>
    <row r="87" spans="1:18" ht="21.95" customHeight="1">
      <c r="A87" s="179" t="s">
        <v>184</v>
      </c>
      <c r="B87" s="179"/>
      <c r="C87" s="179"/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R87" s="146"/>
    </row>
    <row r="88" spans="1:18" ht="21.95" customHeight="1">
      <c r="R88" s="146"/>
    </row>
    <row r="89" spans="1:18" ht="21.95" customHeight="1">
      <c r="A89" s="136" t="str">
        <f>K90&amp;"报价清单"</f>
        <v>B1厨房B面报价清单</v>
      </c>
      <c r="B89" s="136"/>
      <c r="C89" s="136"/>
      <c r="D89" s="137"/>
      <c r="E89" s="136"/>
      <c r="F89" s="136"/>
      <c r="G89" s="136"/>
      <c r="H89" s="136"/>
      <c r="I89" s="136"/>
      <c r="J89" s="136"/>
      <c r="K89" s="138"/>
      <c r="L89" s="138"/>
      <c r="M89" s="136"/>
      <c r="N89" s="136"/>
      <c r="O89" s="136"/>
      <c r="P89" s="136"/>
      <c r="R89" s="146"/>
    </row>
    <row r="90" spans="1:18" ht="21.95" customHeight="1">
      <c r="A90" s="140" t="s">
        <v>157</v>
      </c>
      <c r="B90" s="140"/>
      <c r="C90" s="141"/>
      <c r="D90" s="141"/>
      <c r="E90" s="141"/>
      <c r="F90" s="141"/>
      <c r="G90" s="141"/>
      <c r="H90" s="141"/>
      <c r="I90" s="140" t="s">
        <v>14</v>
      </c>
      <c r="J90" s="185"/>
      <c r="K90" s="143" t="s">
        <v>256</v>
      </c>
      <c r="L90" s="144"/>
      <c r="M90" s="144"/>
      <c r="N90" s="144"/>
      <c r="O90" s="144"/>
      <c r="P90" s="145"/>
      <c r="R90" s="146"/>
    </row>
    <row r="91" spans="1:18" ht="21.95" customHeight="1">
      <c r="A91" s="147" t="s">
        <v>13</v>
      </c>
      <c r="B91" s="147" t="s">
        <v>132</v>
      </c>
      <c r="C91" s="147" t="s">
        <v>159</v>
      </c>
      <c r="D91" s="147"/>
      <c r="E91" s="148" t="s">
        <v>160</v>
      </c>
      <c r="F91" s="149"/>
      <c r="G91" s="150"/>
      <c r="H91" s="147" t="s">
        <v>81</v>
      </c>
      <c r="I91" s="147" t="s">
        <v>79</v>
      </c>
      <c r="J91" s="147" t="s">
        <v>161</v>
      </c>
      <c r="K91" s="147" t="s">
        <v>137</v>
      </c>
      <c r="L91" s="147" t="s">
        <v>48</v>
      </c>
      <c r="M91" s="147" t="s">
        <v>162</v>
      </c>
      <c r="N91" s="147" t="s">
        <v>163</v>
      </c>
      <c r="O91" s="147" t="s">
        <v>164</v>
      </c>
      <c r="P91" s="147" t="s">
        <v>22</v>
      </c>
      <c r="R91" s="146"/>
    </row>
    <row r="92" spans="1:18" ht="21.95" customHeight="1">
      <c r="A92" s="147"/>
      <c r="B92" s="147"/>
      <c r="C92" s="153" t="s">
        <v>165</v>
      </c>
      <c r="D92" s="153" t="s">
        <v>166</v>
      </c>
      <c r="E92" s="153" t="s">
        <v>167</v>
      </c>
      <c r="F92" s="153" t="s">
        <v>168</v>
      </c>
      <c r="G92" s="153" t="s">
        <v>169</v>
      </c>
      <c r="H92" s="147"/>
      <c r="I92" s="147"/>
      <c r="J92" s="147"/>
      <c r="K92" s="147"/>
      <c r="L92" s="147"/>
      <c r="M92" s="147"/>
      <c r="N92" s="147"/>
      <c r="O92" s="147"/>
      <c r="P92" s="147"/>
      <c r="R92" s="146"/>
    </row>
    <row r="93" spans="1:18" ht="21.95" customHeight="1">
      <c r="A93" s="155">
        <v>1</v>
      </c>
      <c r="B93" s="186" t="s">
        <v>170</v>
      </c>
      <c r="C93" s="157" t="s">
        <v>186</v>
      </c>
      <c r="D93" s="158" t="s">
        <v>187</v>
      </c>
      <c r="E93" s="155">
        <v>800</v>
      </c>
      <c r="F93" s="155">
        <v>1439</v>
      </c>
      <c r="G93" s="155">
        <v>350</v>
      </c>
      <c r="H93" s="155">
        <v>1</v>
      </c>
      <c r="I93" s="155" t="s">
        <v>156</v>
      </c>
      <c r="J93" s="159">
        <f>F93/1000</f>
        <v>1.4390000000000001</v>
      </c>
      <c r="K93" s="160"/>
      <c r="L93" s="160"/>
      <c r="M93" s="161"/>
      <c r="N93" s="161"/>
      <c r="O93" s="161"/>
      <c r="P93" s="162"/>
      <c r="R93" s="146"/>
    </row>
    <row r="94" spans="1:18" ht="21.95" customHeight="1">
      <c r="A94" s="155">
        <v>2</v>
      </c>
      <c r="B94" s="187"/>
      <c r="C94" s="163" t="s">
        <v>175</v>
      </c>
      <c r="D94" s="158" t="s">
        <v>199</v>
      </c>
      <c r="E94" s="155">
        <f>1439-18-45</f>
        <v>1376</v>
      </c>
      <c r="F94" s="155">
        <v>50</v>
      </c>
      <c r="G94" s="155">
        <v>18</v>
      </c>
      <c r="H94" s="155">
        <v>1</v>
      </c>
      <c r="I94" s="155" t="s">
        <v>125</v>
      </c>
      <c r="J94" s="159">
        <f t="shared" ref="J94:J97" si="9">E94/1000*F94/1000*H94</f>
        <v>6.88E-2</v>
      </c>
      <c r="K94" s="160"/>
      <c r="L94" s="160"/>
      <c r="M94" s="161"/>
      <c r="N94" s="161"/>
      <c r="O94" s="161"/>
      <c r="P94" s="162"/>
      <c r="R94" s="146"/>
    </row>
    <row r="95" spans="1:18" ht="21.95" customHeight="1">
      <c r="A95" s="155">
        <v>3</v>
      </c>
      <c r="B95" s="156"/>
      <c r="C95" s="191" t="s">
        <v>177</v>
      </c>
      <c r="D95" s="158" t="s">
        <v>199</v>
      </c>
      <c r="E95" s="155">
        <v>800</v>
      </c>
      <c r="F95" s="155">
        <v>45</v>
      </c>
      <c r="G95" s="155">
        <v>18</v>
      </c>
      <c r="H95" s="155">
        <v>1</v>
      </c>
      <c r="I95" s="155" t="s">
        <v>125</v>
      </c>
      <c r="J95" s="159">
        <f t="shared" si="9"/>
        <v>3.5999999999999997E-2</v>
      </c>
      <c r="K95" s="160"/>
      <c r="L95" s="160"/>
      <c r="M95" s="161"/>
      <c r="N95" s="161"/>
      <c r="O95" s="161"/>
      <c r="P95" s="162"/>
      <c r="R95" s="146"/>
    </row>
    <row r="96" spans="1:18" ht="21.95" customHeight="1">
      <c r="A96" s="155">
        <v>4</v>
      </c>
      <c r="B96" s="156"/>
      <c r="C96" s="191" t="s">
        <v>192</v>
      </c>
      <c r="D96" s="158" t="s">
        <v>199</v>
      </c>
      <c r="E96" s="155">
        <v>800</v>
      </c>
      <c r="F96" s="155">
        <v>350</v>
      </c>
      <c r="G96" s="155">
        <v>18</v>
      </c>
      <c r="H96" s="155">
        <v>1</v>
      </c>
      <c r="I96" s="155" t="s">
        <v>125</v>
      </c>
      <c r="J96" s="159">
        <f t="shared" si="9"/>
        <v>0.28000000000000003</v>
      </c>
      <c r="K96" s="160"/>
      <c r="L96" s="160"/>
      <c r="M96" s="161"/>
      <c r="N96" s="161"/>
      <c r="O96" s="161"/>
      <c r="P96" s="162"/>
      <c r="R96" s="146"/>
    </row>
    <row r="97" spans="1:18" ht="21.95" customHeight="1">
      <c r="A97" s="155">
        <v>5</v>
      </c>
      <c r="B97" s="187"/>
      <c r="C97" s="163" t="s">
        <v>179</v>
      </c>
      <c r="D97" s="158" t="s">
        <v>199</v>
      </c>
      <c r="E97" s="155">
        <v>750</v>
      </c>
      <c r="F97" s="155">
        <v>344</v>
      </c>
      <c r="G97" s="155">
        <v>18</v>
      </c>
      <c r="H97" s="155">
        <v>4</v>
      </c>
      <c r="I97" s="155" t="s">
        <v>125</v>
      </c>
      <c r="J97" s="159">
        <f t="shared" si="9"/>
        <v>1.032</v>
      </c>
      <c r="K97" s="160"/>
      <c r="L97" s="160"/>
      <c r="M97" s="161"/>
      <c r="N97" s="161"/>
      <c r="O97" s="161"/>
      <c r="P97" s="162"/>
      <c r="R97" s="146"/>
    </row>
    <row r="98" spans="1:18" ht="21.95" customHeight="1">
      <c r="A98" s="155">
        <v>6</v>
      </c>
      <c r="B98" s="155" t="s">
        <v>180</v>
      </c>
      <c r="C98" s="165" t="s">
        <v>181</v>
      </c>
      <c r="D98" s="188"/>
      <c r="E98" s="189"/>
      <c r="F98" s="167">
        <v>652</v>
      </c>
      <c r="G98" s="167"/>
      <c r="H98" s="168">
        <v>2</v>
      </c>
      <c r="I98" s="155" t="s">
        <v>183</v>
      </c>
      <c r="J98" s="159">
        <f>H98</f>
        <v>2</v>
      </c>
      <c r="K98" s="160"/>
      <c r="L98" s="160"/>
      <c r="M98" s="161"/>
      <c r="N98" s="161"/>
      <c r="O98" s="161"/>
      <c r="P98" s="169"/>
      <c r="R98" s="146"/>
    </row>
    <row r="99" spans="1:18" ht="21.95" customHeight="1">
      <c r="A99" s="155">
        <v>7</v>
      </c>
      <c r="B99" s="171" t="str">
        <f>K90&amp;"吊柜小计"</f>
        <v>B1厨房B面吊柜小计</v>
      </c>
      <c r="C99" s="171"/>
      <c r="D99" s="171"/>
      <c r="E99" s="171"/>
      <c r="F99" s="171"/>
      <c r="G99" s="171"/>
      <c r="H99" s="171"/>
      <c r="I99" s="171"/>
      <c r="J99" s="171"/>
      <c r="K99" s="172"/>
      <c r="L99" s="200"/>
      <c r="M99" s="174"/>
      <c r="N99" s="174"/>
      <c r="O99" s="174"/>
      <c r="P99" s="162"/>
      <c r="R99" s="146"/>
    </row>
    <row r="100" spans="1:18" ht="21.95" customHeight="1">
      <c r="A100" s="155">
        <v>8</v>
      </c>
      <c r="B100" s="156" t="s">
        <v>170</v>
      </c>
      <c r="C100" s="190" t="s">
        <v>200</v>
      </c>
      <c r="D100" s="158" t="s">
        <v>188</v>
      </c>
      <c r="E100" s="155">
        <v>750</v>
      </c>
      <c r="F100" s="155">
        <f>18+222+400+400+355+45</f>
        <v>1440</v>
      </c>
      <c r="G100" s="155">
        <v>570</v>
      </c>
      <c r="H100" s="155">
        <v>1</v>
      </c>
      <c r="I100" s="155" t="s">
        <v>156</v>
      </c>
      <c r="J100" s="159">
        <f>F100/1000</f>
        <v>1.44</v>
      </c>
      <c r="K100" s="160"/>
      <c r="L100" s="160"/>
      <c r="M100" s="161"/>
      <c r="N100" s="161"/>
      <c r="O100" s="161"/>
      <c r="P100" s="162"/>
      <c r="R100" s="146"/>
    </row>
    <row r="101" spans="1:18" ht="21.95" customHeight="1">
      <c r="A101" s="155">
        <v>9</v>
      </c>
      <c r="B101" s="156"/>
      <c r="C101" s="191" t="s">
        <v>179</v>
      </c>
      <c r="D101" s="158" t="s">
        <v>199</v>
      </c>
      <c r="E101" s="155">
        <v>720</v>
      </c>
      <c r="F101" s="155">
        <v>222</v>
      </c>
      <c r="G101" s="155">
        <v>18</v>
      </c>
      <c r="H101" s="155">
        <v>1</v>
      </c>
      <c r="I101" s="155" t="s">
        <v>125</v>
      </c>
      <c r="J101" s="159">
        <f t="shared" ref="J101:J106" si="10">E101/1000*F101/1000*H101</f>
        <v>0.15984000000000001</v>
      </c>
      <c r="K101" s="160"/>
      <c r="L101" s="160"/>
      <c r="M101" s="161"/>
      <c r="N101" s="161"/>
      <c r="O101" s="161"/>
      <c r="P101" s="162"/>
      <c r="R101" s="146"/>
    </row>
    <row r="102" spans="1:18" ht="21.95" customHeight="1">
      <c r="A102" s="155">
        <v>10</v>
      </c>
      <c r="B102" s="156"/>
      <c r="C102" s="191" t="s">
        <v>179</v>
      </c>
      <c r="D102" s="158" t="s">
        <v>199</v>
      </c>
      <c r="E102" s="155">
        <v>720</v>
      </c>
      <c r="F102" s="155">
        <v>400</v>
      </c>
      <c r="G102" s="155">
        <v>18</v>
      </c>
      <c r="H102" s="155">
        <v>2</v>
      </c>
      <c r="I102" s="155" t="s">
        <v>125</v>
      </c>
      <c r="J102" s="159">
        <f t="shared" si="10"/>
        <v>0.57599999999999996</v>
      </c>
      <c r="K102" s="160"/>
      <c r="L102" s="160"/>
      <c r="M102" s="161"/>
      <c r="N102" s="161"/>
      <c r="O102" s="161"/>
      <c r="P102" s="162"/>
      <c r="R102" s="146"/>
    </row>
    <row r="103" spans="1:18" ht="21.95" customHeight="1">
      <c r="A103" s="155">
        <v>11</v>
      </c>
      <c r="B103" s="156"/>
      <c r="C103" s="191" t="s">
        <v>179</v>
      </c>
      <c r="D103" s="158" t="s">
        <v>199</v>
      </c>
      <c r="E103" s="155">
        <v>720</v>
      </c>
      <c r="F103" s="155">
        <v>335</v>
      </c>
      <c r="G103" s="155">
        <v>18</v>
      </c>
      <c r="H103" s="155">
        <v>1</v>
      </c>
      <c r="I103" s="155" t="s">
        <v>125</v>
      </c>
      <c r="J103" s="159">
        <f t="shared" si="10"/>
        <v>0.2412</v>
      </c>
      <c r="K103" s="160"/>
      <c r="L103" s="160"/>
      <c r="M103" s="161"/>
      <c r="N103" s="161"/>
      <c r="O103" s="161"/>
      <c r="P103" s="162"/>
      <c r="R103" s="146"/>
    </row>
    <row r="104" spans="1:18" ht="21.95" customHeight="1">
      <c r="A104" s="155">
        <v>12</v>
      </c>
      <c r="B104" s="156"/>
      <c r="C104" s="191" t="s">
        <v>177</v>
      </c>
      <c r="D104" s="158" t="s">
        <v>199</v>
      </c>
      <c r="E104" s="155">
        <f>1440-18-45</f>
        <v>1377</v>
      </c>
      <c r="F104" s="155">
        <v>70</v>
      </c>
      <c r="G104" s="155">
        <v>18</v>
      </c>
      <c r="H104" s="155">
        <v>1</v>
      </c>
      <c r="I104" s="155" t="s">
        <v>125</v>
      </c>
      <c r="J104" s="159">
        <f t="shared" si="10"/>
        <v>9.6390000000000003E-2</v>
      </c>
      <c r="K104" s="160"/>
      <c r="L104" s="160"/>
      <c r="M104" s="161"/>
      <c r="N104" s="161"/>
      <c r="O104" s="161"/>
      <c r="P104" s="162"/>
      <c r="R104" s="146"/>
    </row>
    <row r="105" spans="1:18" ht="21.95" customHeight="1">
      <c r="A105" s="155">
        <v>13</v>
      </c>
      <c r="B105" s="156"/>
      <c r="C105" s="191" t="s">
        <v>177</v>
      </c>
      <c r="D105" s="158" t="s">
        <v>199</v>
      </c>
      <c r="E105" s="155">
        <v>750</v>
      </c>
      <c r="F105" s="155">
        <v>45</v>
      </c>
      <c r="G105" s="155">
        <v>18</v>
      </c>
      <c r="H105" s="155">
        <v>1</v>
      </c>
      <c r="I105" s="155" t="s">
        <v>125</v>
      </c>
      <c r="J105" s="159">
        <f t="shared" si="10"/>
        <v>3.3750000000000002E-2</v>
      </c>
      <c r="K105" s="160"/>
      <c r="L105" s="160"/>
      <c r="M105" s="161"/>
      <c r="N105" s="161"/>
      <c r="O105" s="161"/>
      <c r="P105" s="162"/>
      <c r="R105" s="146"/>
    </row>
    <row r="106" spans="1:18" ht="21.95" customHeight="1">
      <c r="A106" s="155">
        <v>14</v>
      </c>
      <c r="B106" s="156"/>
      <c r="C106" s="191" t="s">
        <v>192</v>
      </c>
      <c r="D106" s="158" t="s">
        <v>199</v>
      </c>
      <c r="E106" s="155">
        <v>570</v>
      </c>
      <c r="F106" s="155">
        <v>750</v>
      </c>
      <c r="G106" s="155">
        <v>18</v>
      </c>
      <c r="H106" s="155">
        <v>1</v>
      </c>
      <c r="I106" s="155" t="s">
        <v>125</v>
      </c>
      <c r="J106" s="159">
        <f t="shared" si="10"/>
        <v>0.42749999999999994</v>
      </c>
      <c r="K106" s="160"/>
      <c r="L106" s="160"/>
      <c r="M106" s="161"/>
      <c r="N106" s="161"/>
      <c r="O106" s="161"/>
      <c r="P106" s="162"/>
      <c r="R106" s="146"/>
    </row>
    <row r="107" spans="1:18" ht="21.95" customHeight="1">
      <c r="A107" s="155">
        <v>15</v>
      </c>
      <c r="B107" s="155" t="s">
        <v>193</v>
      </c>
      <c r="C107" s="190" t="s">
        <v>194</v>
      </c>
      <c r="D107" s="190" t="s">
        <v>203</v>
      </c>
      <c r="E107" s="192">
        <v>1440</v>
      </c>
      <c r="F107" s="193">
        <v>600</v>
      </c>
      <c r="G107" s="193"/>
      <c r="H107" s="194">
        <f>E107/1000</f>
        <v>1.44</v>
      </c>
      <c r="I107" s="195" t="s">
        <v>156</v>
      </c>
      <c r="J107" s="159">
        <f>H107</f>
        <v>1.44</v>
      </c>
      <c r="K107" s="160"/>
      <c r="L107" s="160"/>
      <c r="M107" s="161"/>
      <c r="N107" s="161"/>
      <c r="O107" s="161"/>
      <c r="P107" s="196" t="s">
        <v>196</v>
      </c>
      <c r="R107" s="146"/>
    </row>
    <row r="108" spans="1:18" ht="21.95" customHeight="1">
      <c r="A108" s="155">
        <v>16</v>
      </c>
      <c r="B108" s="171" t="str">
        <f>K90&amp;"地柜小计"</f>
        <v>B1厨房B面地柜小计</v>
      </c>
      <c r="C108" s="171"/>
      <c r="D108" s="171"/>
      <c r="E108" s="171"/>
      <c r="F108" s="171"/>
      <c r="G108" s="171"/>
      <c r="H108" s="171"/>
      <c r="I108" s="171"/>
      <c r="J108" s="171"/>
      <c r="K108" s="172"/>
      <c r="L108" s="200"/>
      <c r="M108" s="174"/>
      <c r="N108" s="174"/>
      <c r="O108" s="174"/>
      <c r="P108" s="162"/>
      <c r="R108" s="146"/>
    </row>
    <row r="109" spans="1:18" ht="21.95" customHeight="1">
      <c r="A109" s="171" t="str">
        <f>K90&amp;"综合单价"</f>
        <v>B1厨房B面综合单价</v>
      </c>
      <c r="B109" s="171"/>
      <c r="C109" s="171"/>
      <c r="D109" s="171"/>
      <c r="E109" s="171"/>
      <c r="F109" s="171"/>
      <c r="G109" s="171"/>
      <c r="H109" s="171"/>
      <c r="I109" s="171"/>
      <c r="J109" s="171"/>
      <c r="K109" s="197"/>
      <c r="L109" s="178"/>
      <c r="M109" s="174"/>
      <c r="N109" s="174"/>
      <c r="O109" s="174"/>
      <c r="P109" s="162"/>
      <c r="R109" s="146"/>
    </row>
    <row r="110" spans="1:18" ht="21.95" customHeight="1">
      <c r="A110" s="179" t="s">
        <v>184</v>
      </c>
    </row>
  </sheetData>
  <autoFilter ref="A3:X110"/>
  <mergeCells count="108">
    <mergeCell ref="P91:P92"/>
    <mergeCell ref="M91:M92"/>
    <mergeCell ref="N3:N4"/>
    <mergeCell ref="N23:N24"/>
    <mergeCell ref="N44:N45"/>
    <mergeCell ref="N65:N66"/>
    <mergeCell ref="N91:N92"/>
    <mergeCell ref="O3:O4"/>
    <mergeCell ref="O23:O24"/>
    <mergeCell ref="O44:O45"/>
    <mergeCell ref="O65:O66"/>
    <mergeCell ref="O91:O92"/>
    <mergeCell ref="J91:J92"/>
    <mergeCell ref="K3:K4"/>
    <mergeCell ref="K23:K24"/>
    <mergeCell ref="K44:K45"/>
    <mergeCell ref="K65:K66"/>
    <mergeCell ref="K91:K92"/>
    <mergeCell ref="L3:L4"/>
    <mergeCell ref="L23:L24"/>
    <mergeCell ref="L44:L45"/>
    <mergeCell ref="L65:L66"/>
    <mergeCell ref="L91:L92"/>
    <mergeCell ref="B91:B92"/>
    <mergeCell ref="B93:B97"/>
    <mergeCell ref="B100:B106"/>
    <mergeCell ref="H3:H4"/>
    <mergeCell ref="H23:H24"/>
    <mergeCell ref="H44:H45"/>
    <mergeCell ref="H65:H66"/>
    <mergeCell ref="H91:H92"/>
    <mergeCell ref="I3:I4"/>
    <mergeCell ref="I23:I24"/>
    <mergeCell ref="I44:I45"/>
    <mergeCell ref="I65:I66"/>
    <mergeCell ref="I91:I92"/>
    <mergeCell ref="A90:B90"/>
    <mergeCell ref="C90:H90"/>
    <mergeCell ref="I90:J90"/>
    <mergeCell ref="C91:D91"/>
    <mergeCell ref="E91:G91"/>
    <mergeCell ref="B99:J99"/>
    <mergeCell ref="B108:J108"/>
    <mergeCell ref="A109:J109"/>
    <mergeCell ref="A3:A4"/>
    <mergeCell ref="A23:A24"/>
    <mergeCell ref="A44:A45"/>
    <mergeCell ref="A65:A66"/>
    <mergeCell ref="A91:A92"/>
    <mergeCell ref="B3:B4"/>
    <mergeCell ref="B5:B15"/>
    <mergeCell ref="B23:B24"/>
    <mergeCell ref="B25:B28"/>
    <mergeCell ref="B31:B35"/>
    <mergeCell ref="B44:B45"/>
    <mergeCell ref="B46:B49"/>
    <mergeCell ref="B52:B56"/>
    <mergeCell ref="B65:B66"/>
    <mergeCell ref="B67:B73"/>
    <mergeCell ref="B76:B83"/>
    <mergeCell ref="A64:B64"/>
    <mergeCell ref="C64:H64"/>
    <mergeCell ref="I64:J64"/>
    <mergeCell ref="C65:D65"/>
    <mergeCell ref="E65:G65"/>
    <mergeCell ref="B75:J75"/>
    <mergeCell ref="B85:J85"/>
    <mergeCell ref="A86:J86"/>
    <mergeCell ref="A89:P89"/>
    <mergeCell ref="J65:J66"/>
    <mergeCell ref="M65:M66"/>
    <mergeCell ref="P65:P66"/>
    <mergeCell ref="A43:B43"/>
    <mergeCell ref="C43:H43"/>
    <mergeCell ref="I43:J43"/>
    <mergeCell ref="C44:D44"/>
    <mergeCell ref="E44:G44"/>
    <mergeCell ref="B51:J51"/>
    <mergeCell ref="B59:J59"/>
    <mergeCell ref="A60:J60"/>
    <mergeCell ref="A63:P63"/>
    <mergeCell ref="J44:J45"/>
    <mergeCell ref="M44:M45"/>
    <mergeCell ref="P44:P45"/>
    <mergeCell ref="A22:B22"/>
    <mergeCell ref="C22:H22"/>
    <mergeCell ref="I22:J22"/>
    <mergeCell ref="C23:D23"/>
    <mergeCell ref="E23:G23"/>
    <mergeCell ref="B30:J30"/>
    <mergeCell ref="B38:J38"/>
    <mergeCell ref="A39:J39"/>
    <mergeCell ref="A42:P42"/>
    <mergeCell ref="J23:J24"/>
    <mergeCell ref="M23:M24"/>
    <mergeCell ref="P23:P24"/>
    <mergeCell ref="A1:P1"/>
    <mergeCell ref="A2:B2"/>
    <mergeCell ref="C2:H2"/>
    <mergeCell ref="I2:J2"/>
    <mergeCell ref="C3:D3"/>
    <mergeCell ref="E3:G3"/>
    <mergeCell ref="B17:J17"/>
    <mergeCell ref="A18:J18"/>
    <mergeCell ref="A21:P21"/>
    <mergeCell ref="J3:J4"/>
    <mergeCell ref="M3:M4"/>
    <mergeCell ref="P3:P4"/>
  </mergeCells>
  <phoneticPr fontId="38" type="noConversion"/>
  <pageMargins left="0.39305555555555599" right="0.39305555555555599" top="0.39305555555555599" bottom="0.39305555555555599" header="0.29861111111111099" footer="0.29861111111111099"/>
  <pageSetup paperSize="9" scale="95" fitToHeight="0" orientation="portrait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3"/>
  </sheetPr>
  <dimension ref="A1:R120"/>
  <sheetViews>
    <sheetView zoomScale="70" zoomScaleNormal="70" workbookViewId="0">
      <selection activeCell="T13" sqref="T13"/>
    </sheetView>
  </sheetViews>
  <sheetFormatPr defaultColWidth="9" defaultRowHeight="21.95" customHeight="1"/>
  <cols>
    <col min="1" max="1" width="4.125" style="182" customWidth="1"/>
    <col min="2" max="2" width="9.625" style="182" customWidth="1"/>
    <col min="3" max="3" width="13.875" style="182" customWidth="1"/>
    <col min="4" max="4" width="28.125" style="183" customWidth="1"/>
    <col min="5" max="5" width="10.125" style="182" customWidth="1"/>
    <col min="6" max="6" width="7.5" style="182" customWidth="1"/>
    <col min="7" max="8" width="6.125" style="182" customWidth="1"/>
    <col min="9" max="9" width="7.375" style="182" customWidth="1"/>
    <col min="10" max="10" width="7.5" style="182" customWidth="1"/>
    <col min="11" max="12" width="9.375" style="184" customWidth="1"/>
    <col min="13" max="15" width="11.25" style="182" customWidth="1"/>
    <col min="16" max="16" width="15.5" style="182" customWidth="1"/>
    <col min="17" max="16384" width="9" style="182"/>
  </cols>
  <sheetData>
    <row r="1" spans="1:18" s="139" customFormat="1" ht="35.1" customHeight="1">
      <c r="A1" s="136" t="str">
        <f>K2&amp;"报价清单"</f>
        <v>C2-1玄关柜报价清单</v>
      </c>
      <c r="B1" s="136"/>
      <c r="C1" s="136"/>
      <c r="D1" s="137"/>
      <c r="E1" s="136"/>
      <c r="F1" s="136"/>
      <c r="G1" s="136"/>
      <c r="H1" s="136"/>
      <c r="I1" s="136"/>
      <c r="J1" s="136"/>
      <c r="K1" s="138"/>
      <c r="L1" s="138"/>
      <c r="M1" s="136"/>
      <c r="N1" s="136"/>
      <c r="O1" s="136"/>
      <c r="P1" s="136"/>
    </row>
    <row r="2" spans="1:18" s="146" customFormat="1" ht="21.95" customHeight="1">
      <c r="A2" s="140" t="s">
        <v>157</v>
      </c>
      <c r="B2" s="140"/>
      <c r="C2" s="141"/>
      <c r="D2" s="141"/>
      <c r="E2" s="141"/>
      <c r="F2" s="141"/>
      <c r="G2" s="141"/>
      <c r="H2" s="141"/>
      <c r="I2" s="140" t="s">
        <v>14</v>
      </c>
      <c r="J2" s="185"/>
      <c r="K2" s="143" t="s">
        <v>257</v>
      </c>
      <c r="L2" s="144"/>
      <c r="M2" s="144"/>
      <c r="N2" s="144"/>
      <c r="O2" s="144"/>
      <c r="P2" s="145"/>
    </row>
    <row r="3" spans="1:18" s="152" customFormat="1" ht="21.95" customHeight="1">
      <c r="A3" s="147" t="s">
        <v>13</v>
      </c>
      <c r="B3" s="147" t="s">
        <v>132</v>
      </c>
      <c r="C3" s="147" t="s">
        <v>159</v>
      </c>
      <c r="D3" s="147"/>
      <c r="E3" s="148" t="s">
        <v>160</v>
      </c>
      <c r="F3" s="149"/>
      <c r="G3" s="150"/>
      <c r="H3" s="147" t="s">
        <v>81</v>
      </c>
      <c r="I3" s="147" t="s">
        <v>79</v>
      </c>
      <c r="J3" s="147" t="s">
        <v>161</v>
      </c>
      <c r="K3" s="147" t="s">
        <v>137</v>
      </c>
      <c r="L3" s="147" t="s">
        <v>48</v>
      </c>
      <c r="M3" s="147" t="s">
        <v>162</v>
      </c>
      <c r="N3" s="147" t="s">
        <v>163</v>
      </c>
      <c r="O3" s="147" t="s">
        <v>164</v>
      </c>
      <c r="P3" s="147" t="s">
        <v>22</v>
      </c>
      <c r="R3" s="146"/>
    </row>
    <row r="4" spans="1:18" s="154" customFormat="1" ht="21.95" customHeight="1">
      <c r="A4" s="147"/>
      <c r="B4" s="147"/>
      <c r="C4" s="153" t="s">
        <v>165</v>
      </c>
      <c r="D4" s="153" t="s">
        <v>166</v>
      </c>
      <c r="E4" s="153" t="s">
        <v>167</v>
      </c>
      <c r="F4" s="153" t="s">
        <v>168</v>
      </c>
      <c r="G4" s="153" t="s">
        <v>169</v>
      </c>
      <c r="H4" s="147"/>
      <c r="I4" s="147"/>
      <c r="J4" s="147"/>
      <c r="K4" s="147"/>
      <c r="L4" s="147"/>
      <c r="M4" s="147"/>
      <c r="N4" s="147"/>
      <c r="O4" s="147"/>
      <c r="P4" s="147"/>
      <c r="R4" s="146"/>
    </row>
    <row r="5" spans="1:18" s="154" customFormat="1" ht="21.95" customHeight="1">
      <c r="A5" s="155">
        <f t="shared" ref="A5:A17" si="0">ROW()-4</f>
        <v>1</v>
      </c>
      <c r="B5" s="156" t="s">
        <v>170</v>
      </c>
      <c r="C5" s="157" t="s">
        <v>170</v>
      </c>
      <c r="D5" s="158" t="s">
        <v>171</v>
      </c>
      <c r="E5" s="155">
        <v>2400</v>
      </c>
      <c r="F5" s="155">
        <v>1860</v>
      </c>
      <c r="G5" s="155" t="s">
        <v>172</v>
      </c>
      <c r="H5" s="155">
        <v>1</v>
      </c>
      <c r="I5" s="155" t="s">
        <v>125</v>
      </c>
      <c r="J5" s="159">
        <v>4.4640000000000004</v>
      </c>
      <c r="K5" s="160"/>
      <c r="L5" s="160"/>
      <c r="M5" s="161"/>
      <c r="N5" s="161"/>
      <c r="O5" s="161"/>
      <c r="P5" s="162"/>
      <c r="R5" s="146"/>
    </row>
    <row r="6" spans="1:18" s="154" customFormat="1" ht="21.95" customHeight="1">
      <c r="A6" s="155">
        <f t="shared" si="0"/>
        <v>2</v>
      </c>
      <c r="B6" s="156"/>
      <c r="C6" s="157" t="s">
        <v>173</v>
      </c>
      <c r="D6" s="158"/>
      <c r="E6" s="155"/>
      <c r="F6" s="155"/>
      <c r="G6" s="155"/>
      <c r="H6" s="155">
        <v>4</v>
      </c>
      <c r="I6" s="155" t="s">
        <v>174</v>
      </c>
      <c r="J6" s="159">
        <f>H6</f>
        <v>4</v>
      </c>
      <c r="K6" s="160"/>
      <c r="L6" s="160"/>
      <c r="M6" s="161"/>
      <c r="N6" s="161"/>
      <c r="O6" s="161"/>
      <c r="P6" s="162"/>
      <c r="R6" s="146"/>
    </row>
    <row r="7" spans="1:18" s="154" customFormat="1" ht="21.95" customHeight="1">
      <c r="A7" s="155">
        <f t="shared" si="0"/>
        <v>3</v>
      </c>
      <c r="B7" s="156"/>
      <c r="C7" s="163" t="s">
        <v>175</v>
      </c>
      <c r="D7" s="158" t="s">
        <v>176</v>
      </c>
      <c r="E7" s="155">
        <f>1860-90</f>
        <v>1770</v>
      </c>
      <c r="F7" s="155">
        <v>45</v>
      </c>
      <c r="G7" s="155">
        <v>18</v>
      </c>
      <c r="H7" s="155">
        <v>1</v>
      </c>
      <c r="I7" s="155" t="s">
        <v>125</v>
      </c>
      <c r="J7" s="159">
        <f t="shared" ref="J7:J15" si="1">E7/1000*F7/1000*H7</f>
        <v>7.9650000000000012E-2</v>
      </c>
      <c r="K7" s="160"/>
      <c r="L7" s="160"/>
      <c r="M7" s="161"/>
      <c r="N7" s="161"/>
      <c r="O7" s="161"/>
      <c r="P7" s="162"/>
      <c r="R7" s="146"/>
    </row>
    <row r="8" spans="1:18" s="154" customFormat="1" ht="21.95" customHeight="1">
      <c r="A8" s="155">
        <f t="shared" si="0"/>
        <v>4</v>
      </c>
      <c r="B8" s="156"/>
      <c r="C8" s="163" t="s">
        <v>177</v>
      </c>
      <c r="D8" s="158" t="s">
        <v>176</v>
      </c>
      <c r="E8" s="155">
        <v>2400</v>
      </c>
      <c r="F8" s="155">
        <v>45</v>
      </c>
      <c r="G8" s="155">
        <v>18</v>
      </c>
      <c r="H8" s="155">
        <v>2</v>
      </c>
      <c r="I8" s="155" t="s">
        <v>125</v>
      </c>
      <c r="J8" s="159">
        <f t="shared" si="1"/>
        <v>0.216</v>
      </c>
      <c r="K8" s="160"/>
      <c r="L8" s="160"/>
      <c r="M8" s="161"/>
      <c r="N8" s="161"/>
      <c r="O8" s="161"/>
      <c r="P8" s="162"/>
      <c r="R8" s="146"/>
    </row>
    <row r="9" spans="1:18" s="154" customFormat="1" ht="21.95" customHeight="1">
      <c r="A9" s="155">
        <f t="shared" si="0"/>
        <v>5</v>
      </c>
      <c r="B9" s="156"/>
      <c r="C9" s="163" t="s">
        <v>177</v>
      </c>
      <c r="D9" s="158" t="s">
        <v>176</v>
      </c>
      <c r="E9" s="155">
        <f>443*2+442*2</f>
        <v>1770</v>
      </c>
      <c r="F9" s="155">
        <v>75</v>
      </c>
      <c r="G9" s="155">
        <v>18</v>
      </c>
      <c r="H9" s="155">
        <v>1</v>
      </c>
      <c r="I9" s="155" t="s">
        <v>125</v>
      </c>
      <c r="J9" s="159">
        <f t="shared" si="1"/>
        <v>0.13275000000000001</v>
      </c>
      <c r="K9" s="160"/>
      <c r="L9" s="160"/>
      <c r="M9" s="161"/>
      <c r="N9" s="161"/>
      <c r="O9" s="161"/>
      <c r="P9" s="162"/>
      <c r="R9" s="146"/>
    </row>
    <row r="10" spans="1:18" s="154" customFormat="1" ht="21.95" customHeight="1">
      <c r="A10" s="155">
        <f t="shared" si="0"/>
        <v>6</v>
      </c>
      <c r="B10" s="156"/>
      <c r="C10" s="163" t="s">
        <v>178</v>
      </c>
      <c r="D10" s="158" t="s">
        <v>176</v>
      </c>
      <c r="E10" s="155">
        <v>180</v>
      </c>
      <c r="F10" s="155">
        <v>443</v>
      </c>
      <c r="G10" s="155">
        <v>18</v>
      </c>
      <c r="H10" s="155">
        <v>2</v>
      </c>
      <c r="I10" s="155" t="s">
        <v>125</v>
      </c>
      <c r="J10" s="159">
        <f t="shared" si="1"/>
        <v>0.15947999999999998</v>
      </c>
      <c r="K10" s="160"/>
      <c r="L10" s="160"/>
      <c r="M10" s="161"/>
      <c r="N10" s="161"/>
      <c r="O10" s="161"/>
      <c r="P10" s="162"/>
      <c r="R10" s="146"/>
    </row>
    <row r="11" spans="1:18" s="154" customFormat="1" ht="21.95" customHeight="1">
      <c r="A11" s="155">
        <f t="shared" si="0"/>
        <v>7</v>
      </c>
      <c r="B11" s="156"/>
      <c r="C11" s="163" t="s">
        <v>178</v>
      </c>
      <c r="D11" s="158" t="s">
        <v>176</v>
      </c>
      <c r="E11" s="155">
        <v>180</v>
      </c>
      <c r="F11" s="155">
        <v>442</v>
      </c>
      <c r="G11" s="155">
        <v>18</v>
      </c>
      <c r="H11" s="155">
        <v>2</v>
      </c>
      <c r="I11" s="155" t="s">
        <v>125</v>
      </c>
      <c r="J11" s="159">
        <f t="shared" si="1"/>
        <v>0.15912000000000001</v>
      </c>
      <c r="K11" s="160"/>
      <c r="L11" s="160"/>
      <c r="M11" s="161"/>
      <c r="N11" s="161"/>
      <c r="O11" s="161"/>
      <c r="P11" s="162"/>
      <c r="R11" s="146"/>
    </row>
    <row r="12" spans="1:18" s="154" customFormat="1" ht="21.95" customHeight="1">
      <c r="A12" s="155">
        <f t="shared" si="0"/>
        <v>8</v>
      </c>
      <c r="B12" s="156"/>
      <c r="C12" s="163" t="s">
        <v>179</v>
      </c>
      <c r="D12" s="158" t="s">
        <v>176</v>
      </c>
      <c r="E12" s="155">
        <v>855</v>
      </c>
      <c r="F12" s="155">
        <v>443</v>
      </c>
      <c r="G12" s="155">
        <v>18</v>
      </c>
      <c r="H12" s="155">
        <v>2</v>
      </c>
      <c r="I12" s="155" t="s">
        <v>125</v>
      </c>
      <c r="J12" s="159">
        <f t="shared" si="1"/>
        <v>0.75752999999999993</v>
      </c>
      <c r="K12" s="160"/>
      <c r="L12" s="160"/>
      <c r="M12" s="161"/>
      <c r="N12" s="161"/>
      <c r="O12" s="161"/>
      <c r="P12" s="162"/>
      <c r="R12" s="146"/>
    </row>
    <row r="13" spans="1:18" s="154" customFormat="1" ht="21.95" customHeight="1">
      <c r="A13" s="155">
        <f t="shared" si="0"/>
        <v>9</v>
      </c>
      <c r="B13" s="156"/>
      <c r="C13" s="163" t="s">
        <v>179</v>
      </c>
      <c r="D13" s="158" t="s">
        <v>176</v>
      </c>
      <c r="E13" s="155">
        <v>855</v>
      </c>
      <c r="F13" s="155">
        <v>442</v>
      </c>
      <c r="G13" s="155">
        <f t="shared" ref="G13:G15" si="2">G12</f>
        <v>18</v>
      </c>
      <c r="H13" s="155">
        <v>2</v>
      </c>
      <c r="I13" s="155" t="s">
        <v>125</v>
      </c>
      <c r="J13" s="159">
        <f t="shared" si="1"/>
        <v>0.75581999999999994</v>
      </c>
      <c r="K13" s="160"/>
      <c r="L13" s="160"/>
      <c r="M13" s="161"/>
      <c r="N13" s="161"/>
      <c r="O13" s="161"/>
      <c r="P13" s="162"/>
      <c r="R13" s="146"/>
    </row>
    <row r="14" spans="1:18" s="154" customFormat="1" ht="21.95" customHeight="1">
      <c r="A14" s="155">
        <f t="shared" si="0"/>
        <v>10</v>
      </c>
      <c r="B14" s="156"/>
      <c r="C14" s="163" t="s">
        <v>179</v>
      </c>
      <c r="D14" s="158" t="s">
        <v>176</v>
      </c>
      <c r="E14" s="155">
        <v>667</v>
      </c>
      <c r="F14" s="155">
        <v>443</v>
      </c>
      <c r="G14" s="155">
        <f t="shared" si="2"/>
        <v>18</v>
      </c>
      <c r="H14" s="155">
        <v>2</v>
      </c>
      <c r="I14" s="155" t="s">
        <v>125</v>
      </c>
      <c r="J14" s="159">
        <f t="shared" si="1"/>
        <v>0.59096199999999999</v>
      </c>
      <c r="K14" s="160"/>
      <c r="L14" s="160"/>
      <c r="M14" s="161"/>
      <c r="N14" s="161"/>
      <c r="O14" s="161"/>
      <c r="P14" s="162"/>
      <c r="R14" s="146"/>
    </row>
    <row r="15" spans="1:18" s="154" customFormat="1" ht="21.95" customHeight="1">
      <c r="A15" s="155">
        <f t="shared" si="0"/>
        <v>11</v>
      </c>
      <c r="B15" s="156"/>
      <c r="C15" s="163" t="s">
        <v>179</v>
      </c>
      <c r="D15" s="158" t="s">
        <v>176</v>
      </c>
      <c r="E15" s="155">
        <v>667</v>
      </c>
      <c r="F15" s="155">
        <v>442</v>
      </c>
      <c r="G15" s="155">
        <f t="shared" si="2"/>
        <v>18</v>
      </c>
      <c r="H15" s="155">
        <v>2</v>
      </c>
      <c r="I15" s="155" t="s">
        <v>125</v>
      </c>
      <c r="J15" s="159">
        <f t="shared" si="1"/>
        <v>0.58962800000000004</v>
      </c>
      <c r="K15" s="160"/>
      <c r="L15" s="160"/>
      <c r="M15" s="161"/>
      <c r="N15" s="161"/>
      <c r="O15" s="161"/>
      <c r="P15" s="162"/>
      <c r="R15" s="146"/>
    </row>
    <row r="16" spans="1:18" s="170" customFormat="1" ht="21.95" customHeight="1">
      <c r="A16" s="155">
        <f t="shared" si="0"/>
        <v>12</v>
      </c>
      <c r="B16" s="164" t="s">
        <v>180</v>
      </c>
      <c r="C16" s="165" t="s">
        <v>181</v>
      </c>
      <c r="D16" s="166"/>
      <c r="E16" s="167"/>
      <c r="F16" s="155" t="s">
        <v>258</v>
      </c>
      <c r="G16" s="167"/>
      <c r="H16" s="168">
        <v>4</v>
      </c>
      <c r="I16" s="155" t="s">
        <v>183</v>
      </c>
      <c r="J16" s="159">
        <f>H16</f>
        <v>4</v>
      </c>
      <c r="K16" s="160"/>
      <c r="L16" s="160"/>
      <c r="M16" s="161"/>
      <c r="N16" s="161"/>
      <c r="O16" s="161"/>
      <c r="P16" s="169"/>
      <c r="R16" s="146"/>
    </row>
    <row r="17" spans="1:18" s="152" customFormat="1" ht="21.95" customHeight="1">
      <c r="A17" s="155">
        <f t="shared" si="0"/>
        <v>13</v>
      </c>
      <c r="B17" s="171" t="str">
        <f>K2&amp;"小计"</f>
        <v>C2-1玄关柜小计</v>
      </c>
      <c r="C17" s="171"/>
      <c r="D17" s="171"/>
      <c r="E17" s="171"/>
      <c r="F17" s="171"/>
      <c r="G17" s="171"/>
      <c r="H17" s="171"/>
      <c r="I17" s="171"/>
      <c r="J17" s="171"/>
      <c r="K17" s="172"/>
      <c r="L17" s="200"/>
      <c r="M17" s="174"/>
      <c r="N17" s="174"/>
      <c r="O17" s="174"/>
      <c r="P17" s="162"/>
      <c r="R17" s="146"/>
    </row>
    <row r="18" spans="1:18" s="152" customFormat="1" ht="21.95" customHeight="1">
      <c r="A18" s="171" t="str">
        <f>K2&amp;"综合单价"</f>
        <v>C2-1玄关柜综合单价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97"/>
      <c r="L18" s="178"/>
      <c r="M18" s="174"/>
      <c r="N18" s="174"/>
      <c r="O18" s="174"/>
      <c r="P18" s="162"/>
      <c r="R18" s="146"/>
    </row>
    <row r="19" spans="1:18" s="181" customFormat="1" ht="21.95" customHeight="1">
      <c r="A19" s="179" t="s">
        <v>184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R19" s="146"/>
    </row>
    <row r="20" spans="1:18" ht="21.95" customHeight="1">
      <c r="R20" s="146"/>
    </row>
    <row r="21" spans="1:18" s="139" customFormat="1" ht="35.1" customHeight="1">
      <c r="A21" s="136" t="str">
        <f>K22&amp;"报价清单"</f>
        <v>C2-1公卫报价清单</v>
      </c>
      <c r="B21" s="136"/>
      <c r="C21" s="136"/>
      <c r="D21" s="137"/>
      <c r="E21" s="136"/>
      <c r="F21" s="136"/>
      <c r="G21" s="136"/>
      <c r="H21" s="136"/>
      <c r="I21" s="136"/>
      <c r="J21" s="136"/>
      <c r="K21" s="138"/>
      <c r="L21" s="138"/>
      <c r="M21" s="136"/>
      <c r="N21" s="136"/>
      <c r="O21" s="136"/>
      <c r="P21" s="136"/>
      <c r="R21" s="146"/>
    </row>
    <row r="22" spans="1:18" s="146" customFormat="1" ht="21.95" customHeight="1">
      <c r="A22" s="140" t="s">
        <v>157</v>
      </c>
      <c r="B22" s="140"/>
      <c r="C22" s="141"/>
      <c r="D22" s="141"/>
      <c r="E22" s="141"/>
      <c r="F22" s="141"/>
      <c r="G22" s="141"/>
      <c r="H22" s="141"/>
      <c r="I22" s="140" t="s">
        <v>14</v>
      </c>
      <c r="J22" s="185"/>
      <c r="K22" s="143" t="s">
        <v>259</v>
      </c>
      <c r="L22" s="144"/>
      <c r="M22" s="144"/>
      <c r="N22" s="144"/>
      <c r="O22" s="144"/>
      <c r="P22" s="145"/>
    </row>
    <row r="23" spans="1:18" s="152" customFormat="1" ht="21.95" customHeight="1">
      <c r="A23" s="147" t="s">
        <v>13</v>
      </c>
      <c r="B23" s="147" t="s">
        <v>132</v>
      </c>
      <c r="C23" s="147" t="s">
        <v>159</v>
      </c>
      <c r="D23" s="147"/>
      <c r="E23" s="148" t="s">
        <v>160</v>
      </c>
      <c r="F23" s="149"/>
      <c r="G23" s="150"/>
      <c r="H23" s="147" t="s">
        <v>81</v>
      </c>
      <c r="I23" s="147" t="s">
        <v>79</v>
      </c>
      <c r="J23" s="147" t="s">
        <v>161</v>
      </c>
      <c r="K23" s="147" t="s">
        <v>137</v>
      </c>
      <c r="L23" s="147" t="s">
        <v>48</v>
      </c>
      <c r="M23" s="147" t="s">
        <v>162</v>
      </c>
      <c r="N23" s="147" t="s">
        <v>163</v>
      </c>
      <c r="O23" s="147" t="s">
        <v>164</v>
      </c>
      <c r="P23" s="147" t="s">
        <v>22</v>
      </c>
      <c r="R23" s="146"/>
    </row>
    <row r="24" spans="1:18" s="154" customFormat="1" ht="21.95" customHeight="1">
      <c r="A24" s="147"/>
      <c r="B24" s="147"/>
      <c r="C24" s="153" t="s">
        <v>165</v>
      </c>
      <c r="D24" s="153" t="s">
        <v>166</v>
      </c>
      <c r="E24" s="153" t="s">
        <v>167</v>
      </c>
      <c r="F24" s="153" t="s">
        <v>168</v>
      </c>
      <c r="G24" s="153" t="s">
        <v>169</v>
      </c>
      <c r="H24" s="147"/>
      <c r="I24" s="147"/>
      <c r="J24" s="147"/>
      <c r="K24" s="147"/>
      <c r="L24" s="147"/>
      <c r="M24" s="147"/>
      <c r="N24" s="147"/>
      <c r="O24" s="147"/>
      <c r="P24" s="147"/>
      <c r="R24" s="146"/>
    </row>
    <row r="25" spans="1:18" s="154" customFormat="1" ht="21.95" customHeight="1">
      <c r="A25" s="155">
        <v>1</v>
      </c>
      <c r="B25" s="186" t="s">
        <v>170</v>
      </c>
      <c r="C25" s="157" t="s">
        <v>186</v>
      </c>
      <c r="D25" s="158" t="s">
        <v>187</v>
      </c>
      <c r="E25" s="155">
        <v>900</v>
      </c>
      <c r="F25" s="155">
        <v>800</v>
      </c>
      <c r="G25" s="155">
        <v>150</v>
      </c>
      <c r="H25" s="155">
        <v>1</v>
      </c>
      <c r="I25" s="155" t="s">
        <v>125</v>
      </c>
      <c r="J25" s="159">
        <f>E25/1000*F25/1000</f>
        <v>0.72</v>
      </c>
      <c r="K25" s="160"/>
      <c r="L25" s="160"/>
      <c r="M25" s="161"/>
      <c r="N25" s="161"/>
      <c r="O25" s="161"/>
      <c r="P25" s="162"/>
      <c r="R25" s="146"/>
    </row>
    <row r="26" spans="1:18" s="154" customFormat="1" ht="21.95" customHeight="1">
      <c r="A26" s="155">
        <v>2</v>
      </c>
      <c r="B26" s="187"/>
      <c r="C26" s="163" t="s">
        <v>175</v>
      </c>
      <c r="D26" s="158" t="s">
        <v>188</v>
      </c>
      <c r="E26" s="155">
        <f>800-18-18</f>
        <v>764</v>
      </c>
      <c r="F26" s="155">
        <v>50</v>
      </c>
      <c r="G26" s="155">
        <v>18</v>
      </c>
      <c r="H26" s="155">
        <v>1</v>
      </c>
      <c r="I26" s="155" t="s">
        <v>125</v>
      </c>
      <c r="J26" s="159">
        <f t="shared" ref="J26:J28" si="3">E26/1000*F26/1000*H26</f>
        <v>3.8200000000000005E-2</v>
      </c>
      <c r="K26" s="160"/>
      <c r="L26" s="160"/>
      <c r="M26" s="161"/>
      <c r="N26" s="161"/>
      <c r="O26" s="161"/>
      <c r="P26" s="162"/>
      <c r="R26" s="146"/>
    </row>
    <row r="27" spans="1:18" s="154" customFormat="1" ht="21.95" customHeight="1">
      <c r="A27" s="155">
        <v>3</v>
      </c>
      <c r="B27" s="187"/>
      <c r="C27" s="163" t="s">
        <v>179</v>
      </c>
      <c r="D27" s="158" t="s">
        <v>189</v>
      </c>
      <c r="E27" s="155">
        <v>732</v>
      </c>
      <c r="F27" s="155">
        <v>200</v>
      </c>
      <c r="G27" s="155">
        <v>18</v>
      </c>
      <c r="H27" s="155">
        <v>1</v>
      </c>
      <c r="I27" s="155" t="s">
        <v>125</v>
      </c>
      <c r="J27" s="159">
        <f t="shared" si="3"/>
        <v>0.1464</v>
      </c>
      <c r="K27" s="160"/>
      <c r="L27" s="160"/>
      <c r="M27" s="161"/>
      <c r="N27" s="161"/>
      <c r="O27" s="161"/>
      <c r="P27" s="162"/>
      <c r="R27" s="146"/>
    </row>
    <row r="28" spans="1:18" s="154" customFormat="1" ht="21.95" customHeight="1">
      <c r="A28" s="155">
        <v>4</v>
      </c>
      <c r="B28" s="187"/>
      <c r="C28" s="163" t="s">
        <v>179</v>
      </c>
      <c r="D28" s="158" t="s">
        <v>189</v>
      </c>
      <c r="E28" s="155">
        <v>732</v>
      </c>
      <c r="F28" s="155">
        <v>600</v>
      </c>
      <c r="G28" s="155">
        <f>G27</f>
        <v>18</v>
      </c>
      <c r="H28" s="155">
        <v>1</v>
      </c>
      <c r="I28" s="155" t="s">
        <v>125</v>
      </c>
      <c r="J28" s="159">
        <f t="shared" si="3"/>
        <v>0.43919999999999998</v>
      </c>
      <c r="K28" s="160"/>
      <c r="L28" s="160"/>
      <c r="M28" s="161"/>
      <c r="N28" s="161"/>
      <c r="O28" s="161"/>
      <c r="P28" s="162"/>
      <c r="R28" s="146"/>
    </row>
    <row r="29" spans="1:18" s="139" customFormat="1" ht="21.95" customHeight="1">
      <c r="A29" s="155">
        <v>5</v>
      </c>
      <c r="B29" s="155" t="s">
        <v>180</v>
      </c>
      <c r="C29" s="165" t="s">
        <v>181</v>
      </c>
      <c r="D29" s="188"/>
      <c r="E29" s="189"/>
      <c r="F29" s="167" t="s">
        <v>190</v>
      </c>
      <c r="G29" s="167"/>
      <c r="H29" s="168">
        <v>2</v>
      </c>
      <c r="I29" s="155" t="s">
        <v>183</v>
      </c>
      <c r="J29" s="159">
        <f>H29</f>
        <v>2</v>
      </c>
      <c r="K29" s="160"/>
      <c r="L29" s="160"/>
      <c r="M29" s="161"/>
      <c r="N29" s="161"/>
      <c r="O29" s="161"/>
      <c r="P29" s="169"/>
      <c r="R29" s="146"/>
    </row>
    <row r="30" spans="1:18" s="152" customFormat="1" ht="21.95" customHeight="1">
      <c r="A30" s="155">
        <v>6</v>
      </c>
      <c r="B30" s="171" t="str">
        <f>K22&amp;"镜柜小计"</f>
        <v>C2-1公卫镜柜小计</v>
      </c>
      <c r="C30" s="171"/>
      <c r="D30" s="171"/>
      <c r="E30" s="171"/>
      <c r="F30" s="171"/>
      <c r="G30" s="171"/>
      <c r="H30" s="171"/>
      <c r="I30" s="171"/>
      <c r="J30" s="171"/>
      <c r="K30" s="172"/>
      <c r="L30" s="200"/>
      <c r="M30" s="174"/>
      <c r="N30" s="174"/>
      <c r="O30" s="174"/>
      <c r="P30" s="162"/>
      <c r="R30" s="146"/>
    </row>
    <row r="31" spans="1:18" s="154" customFormat="1" ht="21.95" customHeight="1">
      <c r="A31" s="155">
        <v>7</v>
      </c>
      <c r="B31" s="156" t="s">
        <v>170</v>
      </c>
      <c r="C31" s="190" t="s">
        <v>191</v>
      </c>
      <c r="D31" s="158" t="s">
        <v>188</v>
      </c>
      <c r="E31" s="155">
        <v>530</v>
      </c>
      <c r="F31" s="155">
        <v>796</v>
      </c>
      <c r="G31" s="155">
        <v>600</v>
      </c>
      <c r="H31" s="155">
        <v>1</v>
      </c>
      <c r="I31" s="155" t="s">
        <v>156</v>
      </c>
      <c r="J31" s="159">
        <f>F31/1000</f>
        <v>0.79600000000000004</v>
      </c>
      <c r="K31" s="160"/>
      <c r="L31" s="160"/>
      <c r="M31" s="161"/>
      <c r="N31" s="161"/>
      <c r="O31" s="161"/>
      <c r="P31" s="162"/>
      <c r="R31" s="146"/>
    </row>
    <row r="32" spans="1:18" s="154" customFormat="1" ht="21.95" customHeight="1">
      <c r="A32" s="155">
        <v>8</v>
      </c>
      <c r="B32" s="156"/>
      <c r="C32" s="191" t="s">
        <v>179</v>
      </c>
      <c r="D32" s="158" t="s">
        <v>176</v>
      </c>
      <c r="E32" s="155">
        <v>475</v>
      </c>
      <c r="F32" s="155">
        <v>380</v>
      </c>
      <c r="G32" s="155">
        <v>18</v>
      </c>
      <c r="H32" s="155">
        <v>2</v>
      </c>
      <c r="I32" s="155" t="s">
        <v>125</v>
      </c>
      <c r="J32" s="159">
        <f t="shared" ref="J32:J35" si="4">E32/1000*F32/1000*H32</f>
        <v>0.36099999999999999</v>
      </c>
      <c r="K32" s="160"/>
      <c r="L32" s="160"/>
      <c r="M32" s="161"/>
      <c r="N32" s="161"/>
      <c r="O32" s="161"/>
      <c r="P32" s="162"/>
      <c r="R32" s="146"/>
    </row>
    <row r="33" spans="1:18" s="154" customFormat="1" ht="21.95" customHeight="1">
      <c r="A33" s="155">
        <v>9</v>
      </c>
      <c r="B33" s="156"/>
      <c r="C33" s="191" t="s">
        <v>192</v>
      </c>
      <c r="D33" s="158" t="s">
        <v>176</v>
      </c>
      <c r="E33" s="155">
        <v>530</v>
      </c>
      <c r="F33" s="155">
        <v>600</v>
      </c>
      <c r="G33" s="155">
        <v>18</v>
      </c>
      <c r="H33" s="155">
        <v>1</v>
      </c>
      <c r="I33" s="155" t="s">
        <v>125</v>
      </c>
      <c r="J33" s="159">
        <f t="shared" si="4"/>
        <v>0.318</v>
      </c>
      <c r="K33" s="160"/>
      <c r="L33" s="160"/>
      <c r="M33" s="161"/>
      <c r="N33" s="161"/>
      <c r="O33" s="161"/>
      <c r="P33" s="162"/>
      <c r="R33" s="146"/>
    </row>
    <row r="34" spans="1:18" s="154" customFormat="1" ht="21.95" customHeight="1">
      <c r="A34" s="155">
        <v>10</v>
      </c>
      <c r="B34" s="156"/>
      <c r="C34" s="191" t="s">
        <v>177</v>
      </c>
      <c r="D34" s="158" t="s">
        <v>176</v>
      </c>
      <c r="E34" s="155">
        <v>760</v>
      </c>
      <c r="F34" s="155">
        <v>90</v>
      </c>
      <c r="G34" s="155">
        <v>18</v>
      </c>
      <c r="H34" s="155">
        <v>1</v>
      </c>
      <c r="I34" s="155" t="s">
        <v>125</v>
      </c>
      <c r="J34" s="159">
        <f t="shared" si="4"/>
        <v>6.8400000000000002E-2</v>
      </c>
      <c r="K34" s="160"/>
      <c r="L34" s="160"/>
      <c r="M34" s="161"/>
      <c r="N34" s="161"/>
      <c r="O34" s="161"/>
      <c r="P34" s="162"/>
      <c r="R34" s="146"/>
    </row>
    <row r="35" spans="1:18" s="154" customFormat="1" ht="21.95" customHeight="1">
      <c r="A35" s="155">
        <v>11</v>
      </c>
      <c r="B35" s="156"/>
      <c r="C35" s="191" t="s">
        <v>177</v>
      </c>
      <c r="D35" s="158" t="s">
        <v>176</v>
      </c>
      <c r="E35" s="155">
        <v>530</v>
      </c>
      <c r="F35" s="155">
        <v>18</v>
      </c>
      <c r="G35" s="155">
        <v>18</v>
      </c>
      <c r="H35" s="155">
        <v>1</v>
      </c>
      <c r="I35" s="155" t="s">
        <v>125</v>
      </c>
      <c r="J35" s="159">
        <f t="shared" si="4"/>
        <v>9.5400000000000016E-3</v>
      </c>
      <c r="K35" s="160"/>
      <c r="L35" s="160"/>
      <c r="M35" s="161"/>
      <c r="N35" s="161"/>
      <c r="O35" s="161"/>
      <c r="P35" s="162"/>
      <c r="R35" s="146"/>
    </row>
    <row r="36" spans="1:18" s="139" customFormat="1" ht="21.95" customHeight="1">
      <c r="A36" s="155">
        <v>12</v>
      </c>
      <c r="B36" s="155" t="s">
        <v>180</v>
      </c>
      <c r="C36" s="165" t="s">
        <v>181</v>
      </c>
      <c r="D36" s="188"/>
      <c r="E36" s="189"/>
      <c r="F36" s="167">
        <v>760</v>
      </c>
      <c r="G36" s="167"/>
      <c r="H36" s="168">
        <v>1</v>
      </c>
      <c r="I36" s="155" t="s">
        <v>183</v>
      </c>
      <c r="J36" s="159">
        <f>H36</f>
        <v>1</v>
      </c>
      <c r="K36" s="160"/>
      <c r="L36" s="160"/>
      <c r="M36" s="161"/>
      <c r="N36" s="161"/>
      <c r="O36" s="161"/>
      <c r="P36" s="169"/>
      <c r="R36" s="146"/>
    </row>
    <row r="37" spans="1:18" s="154" customFormat="1" ht="21.95" customHeight="1">
      <c r="A37" s="155">
        <v>13</v>
      </c>
      <c r="B37" s="155" t="s">
        <v>193</v>
      </c>
      <c r="C37" s="190" t="s">
        <v>194</v>
      </c>
      <c r="D37" s="190" t="s">
        <v>195</v>
      </c>
      <c r="E37" s="192">
        <v>800</v>
      </c>
      <c r="F37" s="193">
        <v>600</v>
      </c>
      <c r="G37" s="193"/>
      <c r="H37" s="194">
        <v>0.8</v>
      </c>
      <c r="I37" s="195" t="s">
        <v>156</v>
      </c>
      <c r="J37" s="159">
        <f>H37</f>
        <v>0.8</v>
      </c>
      <c r="K37" s="160"/>
      <c r="L37" s="160"/>
      <c r="M37" s="161"/>
      <c r="N37" s="161"/>
      <c r="O37" s="161"/>
      <c r="P37" s="196" t="s">
        <v>196</v>
      </c>
      <c r="R37" s="146"/>
    </row>
    <row r="38" spans="1:18" s="152" customFormat="1" ht="21.95" customHeight="1">
      <c r="A38" s="155">
        <v>14</v>
      </c>
      <c r="B38" s="171" t="str">
        <f>K22&amp;"地柜小计"</f>
        <v>C2-1公卫地柜小计</v>
      </c>
      <c r="C38" s="171"/>
      <c r="D38" s="171"/>
      <c r="E38" s="171"/>
      <c r="F38" s="171"/>
      <c r="G38" s="171"/>
      <c r="H38" s="171"/>
      <c r="I38" s="171"/>
      <c r="J38" s="171"/>
      <c r="K38" s="172"/>
      <c r="L38" s="200"/>
      <c r="M38" s="174"/>
      <c r="N38" s="174"/>
      <c r="O38" s="174"/>
      <c r="P38" s="162"/>
      <c r="R38" s="146"/>
    </row>
    <row r="39" spans="1:18" s="152" customFormat="1" ht="21.95" customHeight="1">
      <c r="A39" s="171" t="str">
        <f>K22&amp;"综合单价"</f>
        <v>C2-1公卫综合单价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97"/>
      <c r="L39" s="178"/>
      <c r="M39" s="174"/>
      <c r="N39" s="174"/>
      <c r="O39" s="174"/>
      <c r="P39" s="162"/>
      <c r="R39" s="146"/>
    </row>
    <row r="40" spans="1:18" s="181" customFormat="1" ht="21.95" customHeight="1">
      <c r="A40" s="179" t="s">
        <v>184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R40" s="146"/>
    </row>
    <row r="41" spans="1:18" ht="21.95" customHeight="1">
      <c r="R41" s="146"/>
    </row>
    <row r="42" spans="1:18" ht="21.95" customHeight="1">
      <c r="A42" s="136" t="str">
        <f>K43&amp;"报价清单"</f>
        <v>C2-1主卫报价清单</v>
      </c>
      <c r="B42" s="136"/>
      <c r="C42" s="136"/>
      <c r="D42" s="137"/>
      <c r="E42" s="136"/>
      <c r="F42" s="136"/>
      <c r="G42" s="136"/>
      <c r="H42" s="136"/>
      <c r="I42" s="136"/>
      <c r="J42" s="136"/>
      <c r="K42" s="138"/>
      <c r="L42" s="138"/>
      <c r="M42" s="136"/>
      <c r="N42" s="136"/>
      <c r="O42" s="136"/>
      <c r="P42" s="136"/>
      <c r="R42" s="146"/>
    </row>
    <row r="43" spans="1:18" ht="21.95" customHeight="1">
      <c r="A43" s="140" t="s">
        <v>157</v>
      </c>
      <c r="B43" s="140"/>
      <c r="C43" s="141"/>
      <c r="D43" s="141"/>
      <c r="E43" s="141"/>
      <c r="F43" s="141"/>
      <c r="G43" s="141"/>
      <c r="H43" s="141"/>
      <c r="I43" s="140" t="s">
        <v>14</v>
      </c>
      <c r="J43" s="185"/>
      <c r="K43" s="143" t="s">
        <v>260</v>
      </c>
      <c r="L43" s="144"/>
      <c r="M43" s="144"/>
      <c r="N43" s="144"/>
      <c r="O43" s="144"/>
      <c r="P43" s="145"/>
      <c r="R43" s="146"/>
    </row>
    <row r="44" spans="1:18" ht="21.95" customHeight="1">
      <c r="A44" s="147" t="s">
        <v>13</v>
      </c>
      <c r="B44" s="147" t="s">
        <v>132</v>
      </c>
      <c r="C44" s="147" t="s">
        <v>159</v>
      </c>
      <c r="D44" s="147"/>
      <c r="E44" s="148" t="s">
        <v>160</v>
      </c>
      <c r="F44" s="149"/>
      <c r="G44" s="150"/>
      <c r="H44" s="147" t="s">
        <v>81</v>
      </c>
      <c r="I44" s="147" t="s">
        <v>79</v>
      </c>
      <c r="J44" s="147" t="s">
        <v>161</v>
      </c>
      <c r="K44" s="147" t="s">
        <v>137</v>
      </c>
      <c r="L44" s="147" t="s">
        <v>48</v>
      </c>
      <c r="M44" s="147" t="s">
        <v>162</v>
      </c>
      <c r="N44" s="147" t="s">
        <v>163</v>
      </c>
      <c r="O44" s="147" t="s">
        <v>164</v>
      </c>
      <c r="P44" s="147" t="s">
        <v>22</v>
      </c>
      <c r="R44" s="146"/>
    </row>
    <row r="45" spans="1:18" ht="21.95" customHeight="1">
      <c r="A45" s="147"/>
      <c r="B45" s="147"/>
      <c r="C45" s="153" t="s">
        <v>165</v>
      </c>
      <c r="D45" s="153" t="s">
        <v>166</v>
      </c>
      <c r="E45" s="153" t="s">
        <v>167</v>
      </c>
      <c r="F45" s="153" t="s">
        <v>168</v>
      </c>
      <c r="G45" s="153" t="s">
        <v>169</v>
      </c>
      <c r="H45" s="147"/>
      <c r="I45" s="147"/>
      <c r="J45" s="147"/>
      <c r="K45" s="147"/>
      <c r="L45" s="147"/>
      <c r="M45" s="147"/>
      <c r="N45" s="147"/>
      <c r="O45" s="147"/>
      <c r="P45" s="147"/>
      <c r="R45" s="146"/>
    </row>
    <row r="46" spans="1:18" ht="21.95" customHeight="1">
      <c r="A46" s="155">
        <v>1</v>
      </c>
      <c r="B46" s="186" t="s">
        <v>170</v>
      </c>
      <c r="C46" s="157" t="s">
        <v>186</v>
      </c>
      <c r="D46" s="158" t="s">
        <v>187</v>
      </c>
      <c r="E46" s="155">
        <v>900</v>
      </c>
      <c r="F46" s="155">
        <v>1000</v>
      </c>
      <c r="G46" s="155">
        <v>150</v>
      </c>
      <c r="H46" s="155">
        <v>1</v>
      </c>
      <c r="I46" s="155" t="s">
        <v>125</v>
      </c>
      <c r="J46" s="159">
        <f>E46/1000*F46/1000</f>
        <v>0.9</v>
      </c>
      <c r="K46" s="160"/>
      <c r="L46" s="160"/>
      <c r="M46" s="161"/>
      <c r="N46" s="161"/>
      <c r="O46" s="161"/>
      <c r="P46" s="162"/>
      <c r="R46" s="146"/>
    </row>
    <row r="47" spans="1:18" ht="21.95" customHeight="1">
      <c r="A47" s="155">
        <v>2</v>
      </c>
      <c r="B47" s="187"/>
      <c r="C47" s="163" t="s">
        <v>175</v>
      </c>
      <c r="D47" s="158" t="s">
        <v>188</v>
      </c>
      <c r="E47" s="155">
        <f>1000-18-18</f>
        <v>964</v>
      </c>
      <c r="F47" s="155">
        <v>50</v>
      </c>
      <c r="G47" s="155">
        <v>18</v>
      </c>
      <c r="H47" s="155">
        <v>1</v>
      </c>
      <c r="I47" s="155" t="s">
        <v>125</v>
      </c>
      <c r="J47" s="159">
        <f t="shared" ref="J47:J49" si="5">E47/1000*F47/1000*H47</f>
        <v>4.8199999999999993E-2</v>
      </c>
      <c r="K47" s="160"/>
      <c r="L47" s="160"/>
      <c r="M47" s="161"/>
      <c r="N47" s="161"/>
      <c r="O47" s="161"/>
      <c r="P47" s="162"/>
      <c r="R47" s="146"/>
    </row>
    <row r="48" spans="1:18" ht="21.95" customHeight="1">
      <c r="A48" s="155">
        <v>3</v>
      </c>
      <c r="B48" s="187"/>
      <c r="C48" s="163" t="s">
        <v>179</v>
      </c>
      <c r="D48" s="158" t="s">
        <v>189</v>
      </c>
      <c r="E48" s="155">
        <v>732</v>
      </c>
      <c r="F48" s="155">
        <v>200</v>
      </c>
      <c r="G48" s="155">
        <v>18</v>
      </c>
      <c r="H48" s="155">
        <v>2</v>
      </c>
      <c r="I48" s="155" t="s">
        <v>125</v>
      </c>
      <c r="J48" s="159">
        <f t="shared" si="5"/>
        <v>0.2928</v>
      </c>
      <c r="K48" s="160"/>
      <c r="L48" s="160"/>
      <c r="M48" s="161"/>
      <c r="N48" s="161"/>
      <c r="O48" s="161"/>
      <c r="P48" s="162"/>
      <c r="R48" s="146"/>
    </row>
    <row r="49" spans="1:18" ht="21.95" customHeight="1">
      <c r="A49" s="155">
        <v>4</v>
      </c>
      <c r="B49" s="187"/>
      <c r="C49" s="163" t="s">
        <v>179</v>
      </c>
      <c r="D49" s="158" t="s">
        <v>189</v>
      </c>
      <c r="E49" s="155">
        <v>732</v>
      </c>
      <c r="F49" s="155">
        <v>600</v>
      </c>
      <c r="G49" s="155">
        <f>G48</f>
        <v>18</v>
      </c>
      <c r="H49" s="155">
        <v>1</v>
      </c>
      <c r="I49" s="155" t="s">
        <v>125</v>
      </c>
      <c r="J49" s="159">
        <f t="shared" si="5"/>
        <v>0.43919999999999998</v>
      </c>
      <c r="K49" s="160"/>
      <c r="L49" s="160"/>
      <c r="M49" s="161"/>
      <c r="N49" s="161"/>
      <c r="O49" s="161"/>
      <c r="P49" s="162"/>
      <c r="R49" s="146"/>
    </row>
    <row r="50" spans="1:18" ht="21.95" customHeight="1">
      <c r="A50" s="155">
        <v>5</v>
      </c>
      <c r="B50" s="155" t="s">
        <v>180</v>
      </c>
      <c r="C50" s="165" t="s">
        <v>181</v>
      </c>
      <c r="D50" s="188"/>
      <c r="E50" s="189"/>
      <c r="F50" s="167" t="s">
        <v>261</v>
      </c>
      <c r="G50" s="167"/>
      <c r="H50" s="168">
        <v>2</v>
      </c>
      <c r="I50" s="155" t="s">
        <v>183</v>
      </c>
      <c r="J50" s="159">
        <f>H50</f>
        <v>2</v>
      </c>
      <c r="K50" s="160"/>
      <c r="L50" s="160"/>
      <c r="M50" s="161"/>
      <c r="N50" s="161"/>
      <c r="O50" s="161"/>
      <c r="P50" s="169"/>
      <c r="R50" s="146"/>
    </row>
    <row r="51" spans="1:18" ht="21.95" customHeight="1">
      <c r="A51" s="155">
        <v>6</v>
      </c>
      <c r="B51" s="171" t="str">
        <f>K43&amp;"镜柜小计"</f>
        <v>C2-1主卫镜柜小计</v>
      </c>
      <c r="C51" s="171"/>
      <c r="D51" s="171"/>
      <c r="E51" s="171"/>
      <c r="F51" s="171"/>
      <c r="G51" s="171"/>
      <c r="H51" s="171"/>
      <c r="I51" s="171"/>
      <c r="J51" s="171"/>
      <c r="K51" s="172"/>
      <c r="L51" s="200"/>
      <c r="M51" s="174"/>
      <c r="N51" s="174"/>
      <c r="O51" s="174"/>
      <c r="P51" s="162"/>
      <c r="R51" s="146"/>
    </row>
    <row r="52" spans="1:18" ht="21.95" customHeight="1">
      <c r="A52" s="155">
        <v>7</v>
      </c>
      <c r="B52" s="156" t="s">
        <v>170</v>
      </c>
      <c r="C52" s="190" t="s">
        <v>191</v>
      </c>
      <c r="D52" s="158" t="s">
        <v>188</v>
      </c>
      <c r="E52" s="155">
        <v>530</v>
      </c>
      <c r="F52" s="155">
        <f>18+18+480+480</f>
        <v>996</v>
      </c>
      <c r="G52" s="155">
        <v>600</v>
      </c>
      <c r="H52" s="155">
        <v>1</v>
      </c>
      <c r="I52" s="155" t="s">
        <v>156</v>
      </c>
      <c r="J52" s="159">
        <f>F52/1000</f>
        <v>0.996</v>
      </c>
      <c r="K52" s="160"/>
      <c r="L52" s="160"/>
      <c r="M52" s="161"/>
      <c r="N52" s="161"/>
      <c r="O52" s="161"/>
      <c r="P52" s="162"/>
      <c r="R52" s="146"/>
    </row>
    <row r="53" spans="1:18" ht="21.95" customHeight="1">
      <c r="A53" s="155">
        <v>8</v>
      </c>
      <c r="B53" s="156"/>
      <c r="C53" s="191" t="s">
        <v>179</v>
      </c>
      <c r="D53" s="158" t="s">
        <v>176</v>
      </c>
      <c r="E53" s="155">
        <v>475</v>
      </c>
      <c r="F53" s="155">
        <v>480</v>
      </c>
      <c r="G53" s="155">
        <v>18</v>
      </c>
      <c r="H53" s="155">
        <v>2</v>
      </c>
      <c r="I53" s="155" t="s">
        <v>125</v>
      </c>
      <c r="J53" s="159">
        <f t="shared" ref="J53:J56" si="6">E53/1000*F53/1000*H53</f>
        <v>0.45600000000000002</v>
      </c>
      <c r="K53" s="160"/>
      <c r="L53" s="160"/>
      <c r="M53" s="161"/>
      <c r="N53" s="161"/>
      <c r="O53" s="161"/>
      <c r="P53" s="162"/>
      <c r="R53" s="146"/>
    </row>
    <row r="54" spans="1:18" ht="21.95" customHeight="1">
      <c r="A54" s="155">
        <v>9</v>
      </c>
      <c r="B54" s="156"/>
      <c r="C54" s="191" t="s">
        <v>192</v>
      </c>
      <c r="D54" s="158" t="s">
        <v>176</v>
      </c>
      <c r="E54" s="155">
        <v>530</v>
      </c>
      <c r="F54" s="155">
        <v>600</v>
      </c>
      <c r="G54" s="155">
        <v>18</v>
      </c>
      <c r="H54" s="155">
        <v>1</v>
      </c>
      <c r="I54" s="155" t="s">
        <v>125</v>
      </c>
      <c r="J54" s="159">
        <f t="shared" si="6"/>
        <v>0.318</v>
      </c>
      <c r="K54" s="160"/>
      <c r="L54" s="160"/>
      <c r="M54" s="161"/>
      <c r="N54" s="161"/>
      <c r="O54" s="161"/>
      <c r="P54" s="162"/>
      <c r="R54" s="146"/>
    </row>
    <row r="55" spans="1:18" ht="21.95" customHeight="1">
      <c r="A55" s="155">
        <v>10</v>
      </c>
      <c r="B55" s="156"/>
      <c r="C55" s="191" t="s">
        <v>177</v>
      </c>
      <c r="D55" s="158" t="s">
        <v>176</v>
      </c>
      <c r="E55" s="155">
        <f>480*2</f>
        <v>960</v>
      </c>
      <c r="F55" s="155">
        <v>90</v>
      </c>
      <c r="G55" s="155">
        <v>18</v>
      </c>
      <c r="H55" s="155">
        <v>1</v>
      </c>
      <c r="I55" s="155" t="s">
        <v>125</v>
      </c>
      <c r="J55" s="159">
        <f t="shared" si="6"/>
        <v>8.6399999999999991E-2</v>
      </c>
      <c r="K55" s="160"/>
      <c r="L55" s="160"/>
      <c r="M55" s="161"/>
      <c r="N55" s="161"/>
      <c r="O55" s="161"/>
      <c r="P55" s="162"/>
      <c r="R55" s="146"/>
    </row>
    <row r="56" spans="1:18" ht="21.95" customHeight="1">
      <c r="A56" s="155">
        <v>11</v>
      </c>
      <c r="B56" s="156"/>
      <c r="C56" s="191" t="s">
        <v>177</v>
      </c>
      <c r="D56" s="158" t="s">
        <v>176</v>
      </c>
      <c r="E56" s="155">
        <v>530</v>
      </c>
      <c r="F56" s="155">
        <v>18</v>
      </c>
      <c r="G56" s="155">
        <v>18</v>
      </c>
      <c r="H56" s="155">
        <v>1</v>
      </c>
      <c r="I56" s="155" t="s">
        <v>125</v>
      </c>
      <c r="J56" s="159">
        <f t="shared" si="6"/>
        <v>9.5400000000000016E-3</v>
      </c>
      <c r="K56" s="160"/>
      <c r="L56" s="160"/>
      <c r="M56" s="161"/>
      <c r="N56" s="161"/>
      <c r="O56" s="161"/>
      <c r="P56" s="162"/>
      <c r="R56" s="146"/>
    </row>
    <row r="57" spans="1:18" ht="21.95" customHeight="1">
      <c r="A57" s="155">
        <v>12</v>
      </c>
      <c r="B57" s="155" t="s">
        <v>180</v>
      </c>
      <c r="C57" s="165" t="s">
        <v>181</v>
      </c>
      <c r="D57" s="188"/>
      <c r="E57" s="189"/>
      <c r="F57" s="167">
        <v>960</v>
      </c>
      <c r="G57" s="167"/>
      <c r="H57" s="168">
        <v>1</v>
      </c>
      <c r="I57" s="155" t="s">
        <v>183</v>
      </c>
      <c r="J57" s="159">
        <f>H57</f>
        <v>1</v>
      </c>
      <c r="K57" s="160"/>
      <c r="L57" s="160"/>
      <c r="M57" s="161"/>
      <c r="N57" s="161"/>
      <c r="O57" s="161"/>
      <c r="P57" s="169"/>
      <c r="R57" s="146"/>
    </row>
    <row r="58" spans="1:18" ht="21.95" customHeight="1">
      <c r="A58" s="155">
        <v>13</v>
      </c>
      <c r="B58" s="155" t="s">
        <v>193</v>
      </c>
      <c r="C58" s="190" t="s">
        <v>194</v>
      </c>
      <c r="D58" s="190" t="s">
        <v>195</v>
      </c>
      <c r="E58" s="192">
        <v>1000</v>
      </c>
      <c r="F58" s="193">
        <v>600</v>
      </c>
      <c r="G58" s="193"/>
      <c r="H58" s="194">
        <v>1</v>
      </c>
      <c r="I58" s="195" t="s">
        <v>156</v>
      </c>
      <c r="J58" s="159">
        <f>H58</f>
        <v>1</v>
      </c>
      <c r="K58" s="160"/>
      <c r="L58" s="160"/>
      <c r="M58" s="161"/>
      <c r="N58" s="161"/>
      <c r="O58" s="161"/>
      <c r="P58" s="196" t="s">
        <v>196</v>
      </c>
      <c r="R58" s="146"/>
    </row>
    <row r="59" spans="1:18" ht="21.95" customHeight="1">
      <c r="A59" s="155">
        <v>14</v>
      </c>
      <c r="B59" s="171" t="str">
        <f>K43&amp;"地柜小计"</f>
        <v>C2-1主卫地柜小计</v>
      </c>
      <c r="C59" s="171"/>
      <c r="D59" s="171"/>
      <c r="E59" s="171"/>
      <c r="F59" s="171"/>
      <c r="G59" s="171"/>
      <c r="H59" s="171"/>
      <c r="I59" s="171"/>
      <c r="J59" s="171"/>
      <c r="K59" s="172"/>
      <c r="L59" s="200"/>
      <c r="M59" s="174"/>
      <c r="N59" s="174"/>
      <c r="O59" s="174"/>
      <c r="P59" s="162"/>
      <c r="R59" s="146"/>
    </row>
    <row r="60" spans="1:18" ht="21.95" customHeight="1">
      <c r="A60" s="171" t="str">
        <f>K43&amp;"综合单价"</f>
        <v>C2-1主卫综合单价</v>
      </c>
      <c r="B60" s="171"/>
      <c r="C60" s="171"/>
      <c r="D60" s="171"/>
      <c r="E60" s="171"/>
      <c r="F60" s="171"/>
      <c r="G60" s="171"/>
      <c r="H60" s="171"/>
      <c r="I60" s="171"/>
      <c r="J60" s="171"/>
      <c r="K60" s="197"/>
      <c r="L60" s="178"/>
      <c r="M60" s="174"/>
      <c r="N60" s="174"/>
      <c r="O60" s="174"/>
      <c r="P60" s="162"/>
      <c r="R60" s="146"/>
    </row>
    <row r="61" spans="1:18" ht="21.95" customHeight="1">
      <c r="A61" s="179" t="s">
        <v>184</v>
      </c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R61" s="146"/>
    </row>
    <row r="62" spans="1:18" ht="21.95" customHeight="1">
      <c r="R62" s="146"/>
    </row>
    <row r="63" spans="1:18" ht="21.95" customHeight="1">
      <c r="A63" s="136" t="str">
        <f>K64&amp;"报价清单"</f>
        <v>C2-1次卫报价清单</v>
      </c>
      <c r="B63" s="136"/>
      <c r="C63" s="136"/>
      <c r="D63" s="137"/>
      <c r="E63" s="136"/>
      <c r="F63" s="136"/>
      <c r="G63" s="136"/>
      <c r="H63" s="136"/>
      <c r="I63" s="136"/>
      <c r="J63" s="136"/>
      <c r="K63" s="138"/>
      <c r="L63" s="138"/>
      <c r="M63" s="136"/>
      <c r="N63" s="136"/>
      <c r="O63" s="136"/>
      <c r="P63" s="136"/>
      <c r="R63" s="146"/>
    </row>
    <row r="64" spans="1:18" ht="21.95" customHeight="1">
      <c r="A64" s="140" t="s">
        <v>157</v>
      </c>
      <c r="B64" s="140"/>
      <c r="C64" s="141"/>
      <c r="D64" s="141"/>
      <c r="E64" s="141"/>
      <c r="F64" s="141"/>
      <c r="G64" s="141"/>
      <c r="H64" s="141"/>
      <c r="I64" s="140" t="s">
        <v>14</v>
      </c>
      <c r="J64" s="185"/>
      <c r="K64" s="143" t="s">
        <v>262</v>
      </c>
      <c r="L64" s="144"/>
      <c r="M64" s="144"/>
      <c r="N64" s="144"/>
      <c r="O64" s="144"/>
      <c r="P64" s="145"/>
      <c r="R64" s="146"/>
    </row>
    <row r="65" spans="1:18" ht="21.95" customHeight="1">
      <c r="A65" s="147" t="s">
        <v>13</v>
      </c>
      <c r="B65" s="147" t="s">
        <v>132</v>
      </c>
      <c r="C65" s="147" t="s">
        <v>159</v>
      </c>
      <c r="D65" s="147"/>
      <c r="E65" s="148" t="s">
        <v>160</v>
      </c>
      <c r="F65" s="149"/>
      <c r="G65" s="150"/>
      <c r="H65" s="147" t="s">
        <v>81</v>
      </c>
      <c r="I65" s="147" t="s">
        <v>79</v>
      </c>
      <c r="J65" s="147" t="s">
        <v>161</v>
      </c>
      <c r="K65" s="147" t="s">
        <v>137</v>
      </c>
      <c r="L65" s="147" t="s">
        <v>48</v>
      </c>
      <c r="M65" s="147" t="s">
        <v>162</v>
      </c>
      <c r="N65" s="147" t="s">
        <v>163</v>
      </c>
      <c r="O65" s="147" t="s">
        <v>164</v>
      </c>
      <c r="P65" s="147" t="s">
        <v>22</v>
      </c>
      <c r="R65" s="146"/>
    </row>
    <row r="66" spans="1:18" ht="21.95" customHeight="1">
      <c r="A66" s="147"/>
      <c r="B66" s="147"/>
      <c r="C66" s="153" t="s">
        <v>165</v>
      </c>
      <c r="D66" s="153" t="s">
        <v>166</v>
      </c>
      <c r="E66" s="153" t="s">
        <v>167</v>
      </c>
      <c r="F66" s="153" t="s">
        <v>168</v>
      </c>
      <c r="G66" s="153" t="s">
        <v>169</v>
      </c>
      <c r="H66" s="147"/>
      <c r="I66" s="147"/>
      <c r="J66" s="147"/>
      <c r="K66" s="147"/>
      <c r="L66" s="147"/>
      <c r="M66" s="147"/>
      <c r="N66" s="147"/>
      <c r="O66" s="147"/>
      <c r="P66" s="147"/>
      <c r="R66" s="146"/>
    </row>
    <row r="67" spans="1:18" ht="21.95" customHeight="1">
      <c r="A67" s="155">
        <v>1</v>
      </c>
      <c r="B67" s="186" t="s">
        <v>170</v>
      </c>
      <c r="C67" s="157" t="s">
        <v>186</v>
      </c>
      <c r="D67" s="158" t="s">
        <v>187</v>
      </c>
      <c r="E67" s="155">
        <v>900</v>
      </c>
      <c r="F67" s="155">
        <v>900</v>
      </c>
      <c r="G67" s="155">
        <v>150</v>
      </c>
      <c r="H67" s="155">
        <v>1</v>
      </c>
      <c r="I67" s="155" t="s">
        <v>125</v>
      </c>
      <c r="J67" s="159">
        <f>E67/1000*F67/1000</f>
        <v>0.81</v>
      </c>
      <c r="K67" s="160"/>
      <c r="L67" s="160"/>
      <c r="M67" s="161"/>
      <c r="N67" s="161"/>
      <c r="O67" s="161"/>
      <c r="P67" s="162"/>
      <c r="R67" s="146"/>
    </row>
    <row r="68" spans="1:18" ht="21.95" customHeight="1">
      <c r="A68" s="155">
        <v>2</v>
      </c>
      <c r="B68" s="187"/>
      <c r="C68" s="163" t="s">
        <v>175</v>
      </c>
      <c r="D68" s="158" t="s">
        <v>188</v>
      </c>
      <c r="E68" s="155">
        <f>900-18-18</f>
        <v>864</v>
      </c>
      <c r="F68" s="155">
        <v>50</v>
      </c>
      <c r="G68" s="155">
        <v>18</v>
      </c>
      <c r="H68" s="155">
        <v>1</v>
      </c>
      <c r="I68" s="155" t="s">
        <v>125</v>
      </c>
      <c r="J68" s="159">
        <f>E68/1000*F68/1000*H68</f>
        <v>4.3200000000000002E-2</v>
      </c>
      <c r="K68" s="160"/>
      <c r="L68" s="160"/>
      <c r="M68" s="161"/>
      <c r="N68" s="161"/>
      <c r="O68" s="161"/>
      <c r="P68" s="162"/>
      <c r="R68" s="146"/>
    </row>
    <row r="69" spans="1:18" ht="21.95" customHeight="1">
      <c r="A69" s="155">
        <v>3</v>
      </c>
      <c r="B69" s="187"/>
      <c r="C69" s="163" t="s">
        <v>179</v>
      </c>
      <c r="D69" s="158" t="s">
        <v>189</v>
      </c>
      <c r="E69" s="155">
        <v>732</v>
      </c>
      <c r="F69" s="155">
        <v>200</v>
      </c>
      <c r="G69" s="155">
        <v>18</v>
      </c>
      <c r="H69" s="155">
        <v>2</v>
      </c>
      <c r="I69" s="155" t="s">
        <v>125</v>
      </c>
      <c r="J69" s="159">
        <f t="shared" ref="J69:J70" si="7">E69/1000*F69/1000*H69</f>
        <v>0.2928</v>
      </c>
      <c r="K69" s="160"/>
      <c r="L69" s="160"/>
      <c r="M69" s="161"/>
      <c r="N69" s="161"/>
      <c r="O69" s="161"/>
      <c r="P69" s="162"/>
      <c r="R69" s="146"/>
    </row>
    <row r="70" spans="1:18" ht="21.95" customHeight="1">
      <c r="A70" s="155">
        <v>4</v>
      </c>
      <c r="B70" s="187"/>
      <c r="C70" s="163" t="s">
        <v>179</v>
      </c>
      <c r="D70" s="158" t="s">
        <v>189</v>
      </c>
      <c r="E70" s="155">
        <v>732</v>
      </c>
      <c r="F70" s="155">
        <v>500</v>
      </c>
      <c r="G70" s="155">
        <f>G69</f>
        <v>18</v>
      </c>
      <c r="H70" s="155">
        <v>1</v>
      </c>
      <c r="I70" s="155" t="s">
        <v>125</v>
      </c>
      <c r="J70" s="159">
        <f t="shared" si="7"/>
        <v>0.36599999999999999</v>
      </c>
      <c r="K70" s="160"/>
      <c r="L70" s="160"/>
      <c r="M70" s="161"/>
      <c r="N70" s="161"/>
      <c r="O70" s="161"/>
      <c r="P70" s="162"/>
      <c r="R70" s="146"/>
    </row>
    <row r="71" spans="1:18" ht="21.95" customHeight="1">
      <c r="A71" s="155">
        <v>5</v>
      </c>
      <c r="B71" s="155" t="s">
        <v>180</v>
      </c>
      <c r="C71" s="165" t="s">
        <v>181</v>
      </c>
      <c r="D71" s="188"/>
      <c r="E71" s="189"/>
      <c r="F71" s="167" t="s">
        <v>209</v>
      </c>
      <c r="G71" s="167"/>
      <c r="H71" s="168">
        <v>2</v>
      </c>
      <c r="I71" s="155" t="s">
        <v>183</v>
      </c>
      <c r="J71" s="159">
        <f>H71</f>
        <v>2</v>
      </c>
      <c r="K71" s="160"/>
      <c r="L71" s="160"/>
      <c r="M71" s="161"/>
      <c r="N71" s="161"/>
      <c r="O71" s="161"/>
      <c r="P71" s="169"/>
      <c r="R71" s="146"/>
    </row>
    <row r="72" spans="1:18" ht="21.95" customHeight="1">
      <c r="A72" s="155">
        <v>6</v>
      </c>
      <c r="B72" s="171" t="str">
        <f>K64&amp;"镜柜小计"</f>
        <v>C2-1次卫镜柜小计</v>
      </c>
      <c r="C72" s="171"/>
      <c r="D72" s="171"/>
      <c r="E72" s="171"/>
      <c r="F72" s="171"/>
      <c r="G72" s="171"/>
      <c r="H72" s="171"/>
      <c r="I72" s="171"/>
      <c r="J72" s="171"/>
      <c r="K72" s="172"/>
      <c r="L72" s="200"/>
      <c r="M72" s="174"/>
      <c r="N72" s="174"/>
      <c r="O72" s="174"/>
      <c r="P72" s="162"/>
      <c r="R72" s="146"/>
    </row>
    <row r="73" spans="1:18" ht="21.95" customHeight="1">
      <c r="A73" s="155">
        <v>7</v>
      </c>
      <c r="B73" s="156" t="s">
        <v>170</v>
      </c>
      <c r="C73" s="190" t="s">
        <v>191</v>
      </c>
      <c r="D73" s="158" t="s">
        <v>188</v>
      </c>
      <c r="E73" s="155">
        <v>530</v>
      </c>
      <c r="F73" s="155">
        <f>18+18+430+430</f>
        <v>896</v>
      </c>
      <c r="G73" s="155">
        <v>600</v>
      </c>
      <c r="H73" s="155">
        <v>1</v>
      </c>
      <c r="I73" s="155" t="s">
        <v>156</v>
      </c>
      <c r="J73" s="159">
        <f>F73/1000</f>
        <v>0.89600000000000002</v>
      </c>
      <c r="K73" s="160"/>
      <c r="L73" s="160"/>
      <c r="M73" s="161"/>
      <c r="N73" s="161"/>
      <c r="O73" s="161"/>
      <c r="P73" s="162"/>
      <c r="R73" s="146"/>
    </row>
    <row r="74" spans="1:18" ht="21.95" customHeight="1">
      <c r="A74" s="155">
        <v>8</v>
      </c>
      <c r="B74" s="156"/>
      <c r="C74" s="191" t="s">
        <v>179</v>
      </c>
      <c r="D74" s="158" t="s">
        <v>176</v>
      </c>
      <c r="E74" s="155">
        <v>475</v>
      </c>
      <c r="F74" s="155">
        <v>430</v>
      </c>
      <c r="G74" s="155">
        <v>18</v>
      </c>
      <c r="H74" s="155">
        <v>2</v>
      </c>
      <c r="I74" s="155" t="s">
        <v>125</v>
      </c>
      <c r="J74" s="159">
        <f t="shared" ref="J74:J77" si="8">E74/1000*F74/1000*H74</f>
        <v>0.40849999999999997</v>
      </c>
      <c r="K74" s="160"/>
      <c r="L74" s="160"/>
      <c r="M74" s="161"/>
      <c r="N74" s="161"/>
      <c r="O74" s="161"/>
      <c r="P74" s="162"/>
      <c r="R74" s="146"/>
    </row>
    <row r="75" spans="1:18" ht="21.95" customHeight="1">
      <c r="A75" s="155">
        <v>9</v>
      </c>
      <c r="B75" s="156"/>
      <c r="C75" s="191" t="s">
        <v>192</v>
      </c>
      <c r="D75" s="158" t="s">
        <v>176</v>
      </c>
      <c r="E75" s="155">
        <v>530</v>
      </c>
      <c r="F75" s="155">
        <v>600</v>
      </c>
      <c r="G75" s="155">
        <v>18</v>
      </c>
      <c r="H75" s="155">
        <v>1</v>
      </c>
      <c r="I75" s="155" t="s">
        <v>125</v>
      </c>
      <c r="J75" s="159">
        <f t="shared" si="8"/>
        <v>0.318</v>
      </c>
      <c r="K75" s="160"/>
      <c r="L75" s="160"/>
      <c r="M75" s="161"/>
      <c r="N75" s="161"/>
      <c r="O75" s="161"/>
      <c r="P75" s="162"/>
      <c r="R75" s="146"/>
    </row>
    <row r="76" spans="1:18" ht="21.95" customHeight="1">
      <c r="A76" s="155">
        <v>10</v>
      </c>
      <c r="B76" s="156"/>
      <c r="C76" s="191" t="s">
        <v>177</v>
      </c>
      <c r="D76" s="158" t="s">
        <v>176</v>
      </c>
      <c r="E76" s="155">
        <f>430*2</f>
        <v>860</v>
      </c>
      <c r="F76" s="155">
        <v>90</v>
      </c>
      <c r="G76" s="155">
        <v>18</v>
      </c>
      <c r="H76" s="155">
        <v>1</v>
      </c>
      <c r="I76" s="155" t="s">
        <v>125</v>
      </c>
      <c r="J76" s="159">
        <f t="shared" si="8"/>
        <v>7.740000000000001E-2</v>
      </c>
      <c r="K76" s="160"/>
      <c r="L76" s="160"/>
      <c r="M76" s="161"/>
      <c r="N76" s="161"/>
      <c r="O76" s="161"/>
      <c r="P76" s="162"/>
      <c r="R76" s="146"/>
    </row>
    <row r="77" spans="1:18" ht="21.95" customHeight="1">
      <c r="A77" s="155">
        <v>11</v>
      </c>
      <c r="B77" s="156"/>
      <c r="C77" s="191" t="s">
        <v>177</v>
      </c>
      <c r="D77" s="158" t="s">
        <v>176</v>
      </c>
      <c r="E77" s="155">
        <v>530</v>
      </c>
      <c r="F77" s="155">
        <v>18</v>
      </c>
      <c r="G77" s="155">
        <v>18</v>
      </c>
      <c r="H77" s="155">
        <v>1</v>
      </c>
      <c r="I77" s="155" t="s">
        <v>125</v>
      </c>
      <c r="J77" s="159">
        <f t="shared" si="8"/>
        <v>9.5400000000000016E-3</v>
      </c>
      <c r="K77" s="160"/>
      <c r="L77" s="160"/>
      <c r="M77" s="161"/>
      <c r="N77" s="161"/>
      <c r="O77" s="161"/>
      <c r="P77" s="162"/>
      <c r="R77" s="146"/>
    </row>
    <row r="78" spans="1:18" ht="21.95" customHeight="1">
      <c r="A78" s="155">
        <v>12</v>
      </c>
      <c r="B78" s="155" t="s">
        <v>180</v>
      </c>
      <c r="C78" s="165" t="s">
        <v>181</v>
      </c>
      <c r="D78" s="188"/>
      <c r="E78" s="189"/>
      <c r="F78" s="167">
        <v>860</v>
      </c>
      <c r="G78" s="167"/>
      <c r="H78" s="168">
        <v>1</v>
      </c>
      <c r="I78" s="155" t="s">
        <v>183</v>
      </c>
      <c r="J78" s="159">
        <f>H78</f>
        <v>1</v>
      </c>
      <c r="K78" s="160"/>
      <c r="L78" s="160"/>
      <c r="M78" s="161"/>
      <c r="N78" s="161"/>
      <c r="O78" s="161"/>
      <c r="P78" s="169"/>
      <c r="R78" s="146"/>
    </row>
    <row r="79" spans="1:18" ht="21.95" customHeight="1">
      <c r="A79" s="155">
        <v>13</v>
      </c>
      <c r="B79" s="155" t="s">
        <v>193</v>
      </c>
      <c r="C79" s="190" t="s">
        <v>194</v>
      </c>
      <c r="D79" s="190" t="s">
        <v>195</v>
      </c>
      <c r="E79" s="192">
        <v>900</v>
      </c>
      <c r="F79" s="193">
        <v>600</v>
      </c>
      <c r="G79" s="193"/>
      <c r="H79" s="194">
        <v>0.9</v>
      </c>
      <c r="I79" s="195" t="s">
        <v>156</v>
      </c>
      <c r="J79" s="159">
        <f>H79</f>
        <v>0.9</v>
      </c>
      <c r="K79" s="160"/>
      <c r="L79" s="160"/>
      <c r="M79" s="161"/>
      <c r="N79" s="161"/>
      <c r="O79" s="161"/>
      <c r="P79" s="196" t="s">
        <v>196</v>
      </c>
      <c r="R79" s="146"/>
    </row>
    <row r="80" spans="1:18" ht="21.95" customHeight="1">
      <c r="A80" s="155">
        <v>14</v>
      </c>
      <c r="B80" s="171" t="str">
        <f>K64&amp;"地柜小计"</f>
        <v>C2-1次卫地柜小计</v>
      </c>
      <c r="C80" s="171"/>
      <c r="D80" s="171"/>
      <c r="E80" s="171"/>
      <c r="F80" s="171"/>
      <c r="G80" s="171"/>
      <c r="H80" s="171"/>
      <c r="I80" s="171"/>
      <c r="J80" s="171"/>
      <c r="K80" s="172"/>
      <c r="L80" s="200"/>
      <c r="M80" s="174"/>
      <c r="N80" s="174"/>
      <c r="O80" s="174"/>
      <c r="P80" s="162"/>
      <c r="R80" s="146"/>
    </row>
    <row r="81" spans="1:18" ht="21.95" customHeight="1">
      <c r="A81" s="171" t="str">
        <f>K64&amp;"综合单价"</f>
        <v>C2-1次卫综合单价</v>
      </c>
      <c r="B81" s="171"/>
      <c r="C81" s="171"/>
      <c r="D81" s="171"/>
      <c r="E81" s="171"/>
      <c r="F81" s="171"/>
      <c r="G81" s="171"/>
      <c r="H81" s="171"/>
      <c r="I81" s="171"/>
      <c r="J81" s="171"/>
      <c r="K81" s="197"/>
      <c r="L81" s="178"/>
      <c r="M81" s="174"/>
      <c r="N81" s="174"/>
      <c r="O81" s="174"/>
      <c r="P81" s="162"/>
      <c r="R81" s="146"/>
    </row>
    <row r="82" spans="1:18" ht="21.95" customHeight="1">
      <c r="A82" s="179" t="s">
        <v>184</v>
      </c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R82" s="146"/>
    </row>
    <row r="83" spans="1:18" ht="21.95" customHeight="1">
      <c r="A83" s="136" t="str">
        <f>K84&amp;"报价清单"</f>
        <v>C2-1厨房A面报价清单</v>
      </c>
      <c r="B83" s="136"/>
      <c r="C83" s="136"/>
      <c r="D83" s="137"/>
      <c r="E83" s="136"/>
      <c r="F83" s="136"/>
      <c r="G83" s="136"/>
      <c r="H83" s="136"/>
      <c r="I83" s="136"/>
      <c r="J83" s="136"/>
      <c r="K83" s="138"/>
      <c r="L83" s="138"/>
      <c r="M83" s="136"/>
      <c r="N83" s="136"/>
      <c r="O83" s="136"/>
      <c r="P83" s="136"/>
      <c r="R83" s="146"/>
    </row>
    <row r="84" spans="1:18" ht="21.95" customHeight="1">
      <c r="A84" s="140" t="s">
        <v>157</v>
      </c>
      <c r="B84" s="140"/>
      <c r="C84" s="141"/>
      <c r="D84" s="141"/>
      <c r="E84" s="141"/>
      <c r="F84" s="141"/>
      <c r="G84" s="141"/>
      <c r="H84" s="141"/>
      <c r="I84" s="140" t="s">
        <v>14</v>
      </c>
      <c r="J84" s="185"/>
      <c r="K84" s="143" t="s">
        <v>263</v>
      </c>
      <c r="L84" s="144"/>
      <c r="M84" s="144"/>
      <c r="N84" s="144"/>
      <c r="O84" s="144"/>
      <c r="P84" s="145"/>
      <c r="R84" s="146"/>
    </row>
    <row r="85" spans="1:18" ht="21.95" customHeight="1">
      <c r="A85" s="147" t="s">
        <v>13</v>
      </c>
      <c r="B85" s="147" t="s">
        <v>132</v>
      </c>
      <c r="C85" s="147" t="s">
        <v>159</v>
      </c>
      <c r="D85" s="147"/>
      <c r="E85" s="148" t="s">
        <v>160</v>
      </c>
      <c r="F85" s="149"/>
      <c r="G85" s="150"/>
      <c r="H85" s="147" t="s">
        <v>81</v>
      </c>
      <c r="I85" s="147" t="s">
        <v>79</v>
      </c>
      <c r="J85" s="147" t="s">
        <v>161</v>
      </c>
      <c r="K85" s="147" t="s">
        <v>137</v>
      </c>
      <c r="L85" s="147" t="s">
        <v>48</v>
      </c>
      <c r="M85" s="147" t="s">
        <v>162</v>
      </c>
      <c r="N85" s="147" t="s">
        <v>163</v>
      </c>
      <c r="O85" s="147" t="s">
        <v>164</v>
      </c>
      <c r="P85" s="147" t="s">
        <v>22</v>
      </c>
      <c r="R85" s="146"/>
    </row>
    <row r="86" spans="1:18" ht="21.95" customHeight="1">
      <c r="A86" s="147"/>
      <c r="B86" s="147"/>
      <c r="C86" s="153" t="s">
        <v>165</v>
      </c>
      <c r="D86" s="153" t="s">
        <v>166</v>
      </c>
      <c r="E86" s="153" t="s">
        <v>167</v>
      </c>
      <c r="F86" s="153" t="s">
        <v>168</v>
      </c>
      <c r="G86" s="153" t="s">
        <v>169</v>
      </c>
      <c r="H86" s="147"/>
      <c r="I86" s="147"/>
      <c r="J86" s="147"/>
      <c r="K86" s="147"/>
      <c r="L86" s="147"/>
      <c r="M86" s="147"/>
      <c r="N86" s="147"/>
      <c r="O86" s="147"/>
      <c r="P86" s="147"/>
      <c r="R86" s="146"/>
    </row>
    <row r="87" spans="1:18" ht="21.95" customHeight="1">
      <c r="A87" s="155">
        <v>1</v>
      </c>
      <c r="B87" s="186" t="s">
        <v>170</v>
      </c>
      <c r="C87" s="157" t="s">
        <v>186</v>
      </c>
      <c r="D87" s="158" t="s">
        <v>187</v>
      </c>
      <c r="E87" s="155">
        <v>800</v>
      </c>
      <c r="F87" s="155">
        <f>45+544+450+450+364+364+364+364+45</f>
        <v>2990</v>
      </c>
      <c r="G87" s="155">
        <v>350</v>
      </c>
      <c r="H87" s="155">
        <v>1</v>
      </c>
      <c r="I87" s="155" t="s">
        <v>156</v>
      </c>
      <c r="J87" s="159">
        <f>F87/1000</f>
        <v>2.99</v>
      </c>
      <c r="K87" s="160"/>
      <c r="L87" s="160"/>
      <c r="M87" s="161"/>
      <c r="N87" s="161"/>
      <c r="O87" s="161"/>
      <c r="P87" s="162"/>
      <c r="R87" s="146"/>
    </row>
    <row r="88" spans="1:18" ht="21.95" customHeight="1">
      <c r="A88" s="155">
        <v>2</v>
      </c>
      <c r="B88" s="187"/>
      <c r="C88" s="163" t="s">
        <v>175</v>
      </c>
      <c r="D88" s="158" t="s">
        <v>199</v>
      </c>
      <c r="E88" s="155">
        <f>2990-45-45</f>
        <v>2900</v>
      </c>
      <c r="F88" s="155">
        <v>50</v>
      </c>
      <c r="G88" s="155">
        <v>18</v>
      </c>
      <c r="H88" s="155">
        <v>1</v>
      </c>
      <c r="I88" s="155" t="s">
        <v>125</v>
      </c>
      <c r="J88" s="159">
        <f>E88/1000*F88/1000*H88</f>
        <v>0.14499999999999999</v>
      </c>
      <c r="K88" s="160"/>
      <c r="L88" s="160"/>
      <c r="M88" s="161"/>
      <c r="N88" s="161"/>
      <c r="O88" s="161"/>
      <c r="P88" s="162"/>
      <c r="R88" s="146"/>
    </row>
    <row r="89" spans="1:18" ht="21.95" customHeight="1">
      <c r="A89" s="155">
        <v>3</v>
      </c>
      <c r="B89" s="156"/>
      <c r="C89" s="191" t="s">
        <v>177</v>
      </c>
      <c r="D89" s="158" t="s">
        <v>199</v>
      </c>
      <c r="E89" s="155">
        <v>800</v>
      </c>
      <c r="F89" s="155">
        <v>45</v>
      </c>
      <c r="G89" s="155">
        <v>18</v>
      </c>
      <c r="H89" s="155">
        <v>2</v>
      </c>
      <c r="I89" s="155" t="s">
        <v>125</v>
      </c>
      <c r="J89" s="159">
        <f t="shared" ref="J89:J92" si="9">E89/1000*F89/1000*H89</f>
        <v>7.1999999999999995E-2</v>
      </c>
      <c r="K89" s="160"/>
      <c r="L89" s="160"/>
      <c r="M89" s="161"/>
      <c r="N89" s="161"/>
      <c r="O89" s="161"/>
      <c r="P89" s="162"/>
      <c r="R89" s="146"/>
    </row>
    <row r="90" spans="1:18" ht="21.95" customHeight="1">
      <c r="A90" s="155">
        <v>4</v>
      </c>
      <c r="B90" s="187"/>
      <c r="C90" s="163" t="s">
        <v>179</v>
      </c>
      <c r="D90" s="158" t="s">
        <v>199</v>
      </c>
      <c r="E90" s="155">
        <v>750</v>
      </c>
      <c r="F90" s="155">
        <v>364</v>
      </c>
      <c r="G90" s="155">
        <v>18</v>
      </c>
      <c r="H90" s="155">
        <v>4</v>
      </c>
      <c r="I90" s="155" t="s">
        <v>125</v>
      </c>
      <c r="J90" s="159">
        <f t="shared" si="9"/>
        <v>1.0920000000000001</v>
      </c>
      <c r="K90" s="160"/>
      <c r="L90" s="160"/>
      <c r="M90" s="161"/>
      <c r="N90" s="161"/>
      <c r="O90" s="161"/>
      <c r="P90" s="162"/>
      <c r="R90" s="146"/>
    </row>
    <row r="91" spans="1:18" ht="21.95" customHeight="1">
      <c r="A91" s="155">
        <v>5</v>
      </c>
      <c r="B91" s="187"/>
      <c r="C91" s="163" t="s">
        <v>179</v>
      </c>
      <c r="D91" s="158" t="s">
        <v>199</v>
      </c>
      <c r="E91" s="155">
        <v>650</v>
      </c>
      <c r="F91" s="155">
        <v>450</v>
      </c>
      <c r="G91" s="155">
        <v>18</v>
      </c>
      <c r="H91" s="155">
        <v>2</v>
      </c>
      <c r="I91" s="155" t="s">
        <v>125</v>
      </c>
      <c r="J91" s="159">
        <f t="shared" si="9"/>
        <v>0.58499999999999996</v>
      </c>
      <c r="K91" s="160"/>
      <c r="L91" s="160"/>
      <c r="M91" s="161"/>
      <c r="N91" s="161"/>
      <c r="O91" s="161"/>
      <c r="P91" s="162"/>
      <c r="R91" s="146"/>
    </row>
    <row r="92" spans="1:18" ht="21.95" customHeight="1">
      <c r="A92" s="155">
        <v>6</v>
      </c>
      <c r="B92" s="187"/>
      <c r="C92" s="163" t="s">
        <v>179</v>
      </c>
      <c r="D92" s="158" t="s">
        <v>199</v>
      </c>
      <c r="E92" s="155">
        <v>750</v>
      </c>
      <c r="F92" s="155">
        <v>544</v>
      </c>
      <c r="G92" s="155">
        <f>G90</f>
        <v>18</v>
      </c>
      <c r="H92" s="155">
        <v>1</v>
      </c>
      <c r="I92" s="155" t="s">
        <v>125</v>
      </c>
      <c r="J92" s="159">
        <f t="shared" si="9"/>
        <v>0.40799999999999997</v>
      </c>
      <c r="K92" s="160"/>
      <c r="L92" s="160"/>
      <c r="M92" s="161"/>
      <c r="N92" s="161"/>
      <c r="O92" s="161"/>
      <c r="P92" s="162"/>
      <c r="R92" s="146"/>
    </row>
    <row r="93" spans="1:18" ht="21.95" customHeight="1">
      <c r="A93" s="155">
        <v>7</v>
      </c>
      <c r="B93" s="186" t="s">
        <v>180</v>
      </c>
      <c r="C93" s="165" t="s">
        <v>181</v>
      </c>
      <c r="D93" s="188"/>
      <c r="E93" s="189"/>
      <c r="F93" s="167">
        <v>328</v>
      </c>
      <c r="G93" s="167"/>
      <c r="H93" s="168">
        <v>2</v>
      </c>
      <c r="I93" s="155" t="s">
        <v>183</v>
      </c>
      <c r="J93" s="159">
        <f>H93</f>
        <v>2</v>
      </c>
      <c r="K93" s="160"/>
      <c r="L93" s="160"/>
      <c r="M93" s="161"/>
      <c r="N93" s="161"/>
      <c r="O93" s="161"/>
      <c r="P93" s="169"/>
      <c r="R93" s="146"/>
    </row>
    <row r="94" spans="1:18" ht="21.95" customHeight="1">
      <c r="A94" s="155">
        <v>8</v>
      </c>
      <c r="B94" s="202"/>
      <c r="C94" s="165" t="s">
        <v>181</v>
      </c>
      <c r="D94" s="188"/>
      <c r="E94" s="189"/>
      <c r="F94" s="167">
        <v>544</v>
      </c>
      <c r="G94" s="167"/>
      <c r="H94" s="168">
        <v>1</v>
      </c>
      <c r="I94" s="155" t="s">
        <v>183</v>
      </c>
      <c r="J94" s="159">
        <f>H94</f>
        <v>1</v>
      </c>
      <c r="K94" s="160"/>
      <c r="L94" s="160"/>
      <c r="M94" s="161"/>
      <c r="N94" s="161"/>
      <c r="O94" s="161"/>
      <c r="P94" s="169"/>
      <c r="R94" s="146"/>
    </row>
    <row r="95" spans="1:18" ht="21.95" customHeight="1">
      <c r="A95" s="155">
        <v>9</v>
      </c>
      <c r="B95" s="171" t="str">
        <f>K84&amp;"吊柜小计"</f>
        <v>C2-1厨房A面吊柜小计</v>
      </c>
      <c r="C95" s="171"/>
      <c r="D95" s="171"/>
      <c r="E95" s="171"/>
      <c r="F95" s="171"/>
      <c r="G95" s="171"/>
      <c r="H95" s="171"/>
      <c r="I95" s="171"/>
      <c r="J95" s="171"/>
      <c r="K95" s="172"/>
      <c r="L95" s="200"/>
      <c r="M95" s="174"/>
      <c r="N95" s="174"/>
      <c r="O95" s="174"/>
      <c r="P95" s="162"/>
      <c r="R95" s="146"/>
    </row>
    <row r="96" spans="1:18" ht="21.95" customHeight="1">
      <c r="A96" s="155">
        <v>10</v>
      </c>
      <c r="B96" s="156" t="s">
        <v>170</v>
      </c>
      <c r="C96" s="190" t="s">
        <v>200</v>
      </c>
      <c r="D96" s="158" t="s">
        <v>188</v>
      </c>
      <c r="E96" s="155">
        <v>750</v>
      </c>
      <c r="F96" s="155">
        <f>45+364+900+364+364+364+364+45</f>
        <v>2810</v>
      </c>
      <c r="G96" s="155">
        <v>570</v>
      </c>
      <c r="H96" s="155">
        <v>1</v>
      </c>
      <c r="I96" s="155" t="s">
        <v>156</v>
      </c>
      <c r="J96" s="159">
        <f>F96/1000</f>
        <v>2.81</v>
      </c>
      <c r="K96" s="160"/>
      <c r="L96" s="160"/>
      <c r="M96" s="161"/>
      <c r="N96" s="161"/>
      <c r="O96" s="161"/>
      <c r="P96" s="162"/>
      <c r="R96" s="146"/>
    </row>
    <row r="97" spans="1:18" ht="21.95" customHeight="1">
      <c r="A97" s="155">
        <v>11</v>
      </c>
      <c r="B97" s="156"/>
      <c r="C97" s="191" t="s">
        <v>179</v>
      </c>
      <c r="D97" s="158" t="s">
        <v>199</v>
      </c>
      <c r="E97" s="155">
        <v>720</v>
      </c>
      <c r="F97" s="155">
        <v>364</v>
      </c>
      <c r="G97" s="155">
        <v>18</v>
      </c>
      <c r="H97" s="155">
        <v>5</v>
      </c>
      <c r="I97" s="155" t="s">
        <v>125</v>
      </c>
      <c r="J97" s="159">
        <f t="shared" ref="J97:J102" si="10">E97/1000*F97/1000*H97</f>
        <v>1.3104</v>
      </c>
      <c r="K97" s="160"/>
      <c r="L97" s="160"/>
      <c r="M97" s="161"/>
      <c r="N97" s="161"/>
      <c r="O97" s="161"/>
      <c r="P97" s="162"/>
      <c r="R97" s="146"/>
    </row>
    <row r="98" spans="1:18" ht="21.95" customHeight="1">
      <c r="A98" s="155">
        <v>12</v>
      </c>
      <c r="B98" s="156"/>
      <c r="C98" s="191" t="s">
        <v>178</v>
      </c>
      <c r="D98" s="158" t="s">
        <v>199</v>
      </c>
      <c r="E98" s="155">
        <v>345</v>
      </c>
      <c r="F98" s="155">
        <v>900</v>
      </c>
      <c r="G98" s="155">
        <v>18</v>
      </c>
      <c r="H98" s="155">
        <v>2</v>
      </c>
      <c r="I98" s="155" t="s">
        <v>125</v>
      </c>
      <c r="J98" s="159">
        <f t="shared" si="10"/>
        <v>0.621</v>
      </c>
      <c r="K98" s="160"/>
      <c r="L98" s="160"/>
      <c r="M98" s="161"/>
      <c r="N98" s="161"/>
      <c r="O98" s="161"/>
      <c r="P98" s="162"/>
      <c r="R98" s="146"/>
    </row>
    <row r="99" spans="1:18" s="154" customFormat="1" ht="21.95" customHeight="1">
      <c r="A99" s="155">
        <v>13</v>
      </c>
      <c r="B99" s="156"/>
      <c r="C99" s="157" t="s">
        <v>201</v>
      </c>
      <c r="D99" s="158"/>
      <c r="E99" s="155"/>
      <c r="F99" s="155"/>
      <c r="G99" s="155"/>
      <c r="H99" s="155">
        <v>1</v>
      </c>
      <c r="I99" s="155" t="s">
        <v>174</v>
      </c>
      <c r="J99" s="159">
        <v>1</v>
      </c>
      <c r="K99" s="160"/>
      <c r="L99" s="160"/>
      <c r="M99" s="161"/>
      <c r="N99" s="161"/>
      <c r="O99" s="161"/>
      <c r="P99" s="162"/>
      <c r="R99" s="146"/>
    </row>
    <row r="100" spans="1:18" s="154" customFormat="1" ht="21.95" customHeight="1">
      <c r="A100" s="155">
        <v>14</v>
      </c>
      <c r="B100" s="156"/>
      <c r="C100" s="157" t="s">
        <v>202</v>
      </c>
      <c r="D100" s="158"/>
      <c r="E100" s="155"/>
      <c r="F100" s="155"/>
      <c r="G100" s="155"/>
      <c r="H100" s="155">
        <v>1</v>
      </c>
      <c r="I100" s="155" t="s">
        <v>174</v>
      </c>
      <c r="J100" s="159">
        <v>1</v>
      </c>
      <c r="K100" s="160"/>
      <c r="L100" s="160"/>
      <c r="M100" s="161"/>
      <c r="N100" s="161"/>
      <c r="O100" s="161"/>
      <c r="P100" s="162"/>
      <c r="R100" s="146"/>
    </row>
    <row r="101" spans="1:18" ht="21.95" customHeight="1">
      <c r="A101" s="155">
        <v>15</v>
      </c>
      <c r="B101" s="156"/>
      <c r="C101" s="191" t="s">
        <v>177</v>
      </c>
      <c r="D101" s="158" t="s">
        <v>199</v>
      </c>
      <c r="E101" s="155">
        <f>364*5+900+900</f>
        <v>3620</v>
      </c>
      <c r="F101" s="155">
        <v>70</v>
      </c>
      <c r="G101" s="155">
        <v>18</v>
      </c>
      <c r="H101" s="155">
        <v>1</v>
      </c>
      <c r="I101" s="155" t="s">
        <v>125</v>
      </c>
      <c r="J101" s="159">
        <f>E101/1000*F101/1000*H101</f>
        <v>0.25340000000000001</v>
      </c>
      <c r="K101" s="160"/>
      <c r="L101" s="160"/>
      <c r="M101" s="161"/>
      <c r="N101" s="161"/>
      <c r="O101" s="161"/>
      <c r="P101" s="162"/>
      <c r="R101" s="146"/>
    </row>
    <row r="102" spans="1:18" ht="21.95" customHeight="1">
      <c r="A102" s="155">
        <v>16</v>
      </c>
      <c r="B102" s="156"/>
      <c r="C102" s="191" t="s">
        <v>177</v>
      </c>
      <c r="D102" s="158" t="s">
        <v>199</v>
      </c>
      <c r="E102" s="155">
        <v>750</v>
      </c>
      <c r="F102" s="155">
        <v>45</v>
      </c>
      <c r="G102" s="155">
        <v>18</v>
      </c>
      <c r="H102" s="155">
        <v>2</v>
      </c>
      <c r="I102" s="155" t="s">
        <v>125</v>
      </c>
      <c r="J102" s="159">
        <f t="shared" si="10"/>
        <v>6.7500000000000004E-2</v>
      </c>
      <c r="K102" s="160"/>
      <c r="L102" s="160"/>
      <c r="M102" s="161"/>
      <c r="N102" s="161"/>
      <c r="O102" s="161"/>
      <c r="P102" s="162"/>
      <c r="R102" s="146"/>
    </row>
    <row r="103" spans="1:18" ht="21.95" customHeight="1">
      <c r="A103" s="155">
        <v>17</v>
      </c>
      <c r="B103" s="155" t="s">
        <v>193</v>
      </c>
      <c r="C103" s="190" t="s">
        <v>194</v>
      </c>
      <c r="D103" s="190" t="s">
        <v>203</v>
      </c>
      <c r="E103" s="192">
        <v>2990</v>
      </c>
      <c r="F103" s="192">
        <v>600</v>
      </c>
      <c r="G103" s="193"/>
      <c r="H103" s="194">
        <f>E103/1000</f>
        <v>2.99</v>
      </c>
      <c r="I103" s="195" t="s">
        <v>156</v>
      </c>
      <c r="J103" s="159">
        <f>H103</f>
        <v>2.99</v>
      </c>
      <c r="K103" s="160"/>
      <c r="L103" s="160"/>
      <c r="M103" s="161"/>
      <c r="N103" s="161"/>
      <c r="O103" s="161"/>
      <c r="P103" s="196" t="s">
        <v>196</v>
      </c>
      <c r="R103" s="146"/>
    </row>
    <row r="104" spans="1:18" ht="21.95" customHeight="1">
      <c r="A104" s="155">
        <v>18</v>
      </c>
      <c r="B104" s="171" t="str">
        <f>K84&amp;"地柜小计"</f>
        <v>C2-1厨房A面地柜小计</v>
      </c>
      <c r="C104" s="171"/>
      <c r="D104" s="171"/>
      <c r="E104" s="171"/>
      <c r="F104" s="171"/>
      <c r="G104" s="171"/>
      <c r="H104" s="171"/>
      <c r="I104" s="171"/>
      <c r="J104" s="171"/>
      <c r="K104" s="172"/>
      <c r="L104" s="200"/>
      <c r="M104" s="174"/>
      <c r="N104" s="174"/>
      <c r="O104" s="174"/>
      <c r="P104" s="162"/>
      <c r="R104" s="146"/>
    </row>
    <row r="105" spans="1:18" ht="21.95" customHeight="1">
      <c r="A105" s="171" t="str">
        <f>K84&amp;"综合单价"</f>
        <v>C2-1厨房A面综合单价</v>
      </c>
      <c r="B105" s="171"/>
      <c r="C105" s="171"/>
      <c r="D105" s="171"/>
      <c r="E105" s="171"/>
      <c r="F105" s="171"/>
      <c r="G105" s="171"/>
      <c r="H105" s="171"/>
      <c r="I105" s="171"/>
      <c r="J105" s="171"/>
      <c r="K105" s="197"/>
      <c r="L105" s="178"/>
      <c r="M105" s="174"/>
      <c r="N105" s="174"/>
      <c r="O105" s="174"/>
      <c r="P105" s="162"/>
      <c r="R105" s="146"/>
    </row>
    <row r="106" spans="1:18" ht="21.95" customHeight="1">
      <c r="A106" s="179" t="s">
        <v>184</v>
      </c>
      <c r="B106" s="179"/>
      <c r="C106" s="179"/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R106" s="146"/>
    </row>
    <row r="107" spans="1:18" ht="21.95" customHeight="1">
      <c r="R107" s="146"/>
    </row>
    <row r="108" spans="1:18" ht="21.95" customHeight="1">
      <c r="A108" s="136" t="str">
        <f>K109&amp;"报价清单"</f>
        <v>C2-1厨房B面报价清单</v>
      </c>
      <c r="B108" s="136"/>
      <c r="C108" s="136"/>
      <c r="D108" s="137"/>
      <c r="E108" s="136"/>
      <c r="F108" s="136"/>
      <c r="G108" s="136"/>
      <c r="H108" s="136"/>
      <c r="I108" s="136"/>
      <c r="J108" s="136"/>
      <c r="K108" s="138"/>
      <c r="L108" s="138"/>
      <c r="M108" s="136"/>
      <c r="N108" s="136"/>
      <c r="O108" s="136"/>
      <c r="P108" s="136"/>
      <c r="R108" s="146"/>
    </row>
    <row r="109" spans="1:18" ht="21.95" customHeight="1">
      <c r="A109" s="140" t="s">
        <v>157</v>
      </c>
      <c r="B109" s="140"/>
      <c r="C109" s="141"/>
      <c r="D109" s="141"/>
      <c r="E109" s="141"/>
      <c r="F109" s="141"/>
      <c r="G109" s="141"/>
      <c r="H109" s="141"/>
      <c r="I109" s="140" t="s">
        <v>14</v>
      </c>
      <c r="J109" s="185"/>
      <c r="K109" s="143" t="s">
        <v>264</v>
      </c>
      <c r="L109" s="144"/>
      <c r="M109" s="144"/>
      <c r="N109" s="144"/>
      <c r="O109" s="144"/>
      <c r="P109" s="145"/>
      <c r="R109" s="146"/>
    </row>
    <row r="110" spans="1:18" ht="21.95" customHeight="1">
      <c r="A110" s="147" t="s">
        <v>13</v>
      </c>
      <c r="B110" s="147" t="s">
        <v>132</v>
      </c>
      <c r="C110" s="147" t="s">
        <v>159</v>
      </c>
      <c r="D110" s="147"/>
      <c r="E110" s="148" t="s">
        <v>160</v>
      </c>
      <c r="F110" s="149"/>
      <c r="G110" s="150"/>
      <c r="H110" s="147" t="s">
        <v>81</v>
      </c>
      <c r="I110" s="147" t="s">
        <v>79</v>
      </c>
      <c r="J110" s="147" t="s">
        <v>161</v>
      </c>
      <c r="K110" s="147" t="s">
        <v>137</v>
      </c>
      <c r="L110" s="147" t="s">
        <v>48</v>
      </c>
      <c r="M110" s="147" t="s">
        <v>162</v>
      </c>
      <c r="N110" s="147" t="s">
        <v>163</v>
      </c>
      <c r="O110" s="147" t="s">
        <v>164</v>
      </c>
      <c r="P110" s="147" t="s">
        <v>22</v>
      </c>
      <c r="R110" s="146"/>
    </row>
    <row r="111" spans="1:18" ht="21.95" customHeight="1">
      <c r="A111" s="147"/>
      <c r="B111" s="147"/>
      <c r="C111" s="153" t="s">
        <v>165</v>
      </c>
      <c r="D111" s="153" t="s">
        <v>166</v>
      </c>
      <c r="E111" s="153" t="s">
        <v>167</v>
      </c>
      <c r="F111" s="153" t="s">
        <v>168</v>
      </c>
      <c r="G111" s="153" t="s">
        <v>169</v>
      </c>
      <c r="H111" s="147"/>
      <c r="I111" s="147"/>
      <c r="J111" s="147"/>
      <c r="K111" s="147"/>
      <c r="L111" s="147"/>
      <c r="M111" s="147"/>
      <c r="N111" s="147"/>
      <c r="O111" s="147"/>
      <c r="P111" s="147"/>
      <c r="R111" s="146"/>
    </row>
    <row r="112" spans="1:18" ht="21.95" customHeight="1">
      <c r="A112" s="155">
        <v>1</v>
      </c>
      <c r="B112" s="156" t="s">
        <v>170</v>
      </c>
      <c r="C112" s="190" t="s">
        <v>200</v>
      </c>
      <c r="D112" s="158" t="s">
        <v>188</v>
      </c>
      <c r="E112" s="155">
        <v>750</v>
      </c>
      <c r="F112" s="155">
        <f>45+357+357+45</f>
        <v>804</v>
      </c>
      <c r="G112" s="155">
        <v>570</v>
      </c>
      <c r="H112" s="155">
        <v>1</v>
      </c>
      <c r="I112" s="155" t="s">
        <v>156</v>
      </c>
      <c r="J112" s="159">
        <f>F112/1000</f>
        <v>0.80400000000000005</v>
      </c>
      <c r="K112" s="160"/>
      <c r="L112" s="160"/>
      <c r="M112" s="161"/>
      <c r="N112" s="161"/>
      <c r="O112" s="161"/>
      <c r="P112" s="162"/>
      <c r="R112" s="146"/>
    </row>
    <row r="113" spans="1:18" ht="21.95" customHeight="1">
      <c r="A113" s="155">
        <v>2</v>
      </c>
      <c r="B113" s="156"/>
      <c r="C113" s="191" t="s">
        <v>179</v>
      </c>
      <c r="D113" s="158" t="s">
        <v>199</v>
      </c>
      <c r="E113" s="155">
        <v>720</v>
      </c>
      <c r="F113" s="155">
        <v>357</v>
      </c>
      <c r="G113" s="155">
        <v>18</v>
      </c>
      <c r="H113" s="155">
        <v>2</v>
      </c>
      <c r="I113" s="155" t="s">
        <v>125</v>
      </c>
      <c r="J113" s="159">
        <f t="shared" ref="J113:J116" si="11">E113/1000*F113/1000*H113</f>
        <v>0.51407999999999998</v>
      </c>
      <c r="K113" s="160"/>
      <c r="L113" s="160"/>
      <c r="M113" s="161"/>
      <c r="N113" s="161"/>
      <c r="O113" s="161"/>
      <c r="P113" s="162"/>
      <c r="R113" s="146"/>
    </row>
    <row r="114" spans="1:18" ht="21.95" customHeight="1">
      <c r="A114" s="155">
        <v>3</v>
      </c>
      <c r="B114" s="156"/>
      <c r="C114" s="191" t="s">
        <v>179</v>
      </c>
      <c r="D114" s="158" t="s">
        <v>199</v>
      </c>
      <c r="E114" s="155">
        <v>720</v>
      </c>
      <c r="F114" s="155">
        <v>356</v>
      </c>
      <c r="G114" s="155">
        <v>18</v>
      </c>
      <c r="H114" s="155">
        <v>1</v>
      </c>
      <c r="I114" s="155" t="s">
        <v>125</v>
      </c>
      <c r="J114" s="159">
        <f t="shared" si="11"/>
        <v>0.25631999999999999</v>
      </c>
      <c r="K114" s="160"/>
      <c r="L114" s="160"/>
      <c r="M114" s="161"/>
      <c r="N114" s="161"/>
      <c r="O114" s="161"/>
      <c r="P114" s="162"/>
      <c r="R114" s="146"/>
    </row>
    <row r="115" spans="1:18" ht="21.95" customHeight="1">
      <c r="A115" s="155">
        <v>4</v>
      </c>
      <c r="B115" s="156"/>
      <c r="C115" s="191" t="s">
        <v>177</v>
      </c>
      <c r="D115" s="158" t="s">
        <v>199</v>
      </c>
      <c r="E115" s="155">
        <f>357+357+356</f>
        <v>1070</v>
      </c>
      <c r="F115" s="155">
        <v>70</v>
      </c>
      <c r="G115" s="155">
        <v>18</v>
      </c>
      <c r="H115" s="155">
        <v>1</v>
      </c>
      <c r="I115" s="155" t="s">
        <v>125</v>
      </c>
      <c r="J115" s="159">
        <f t="shared" si="11"/>
        <v>7.4900000000000008E-2</v>
      </c>
      <c r="K115" s="160"/>
      <c r="L115" s="160"/>
      <c r="M115" s="161"/>
      <c r="N115" s="161"/>
      <c r="O115" s="161"/>
      <c r="P115" s="162"/>
      <c r="R115" s="146"/>
    </row>
    <row r="116" spans="1:18" ht="21.95" customHeight="1">
      <c r="A116" s="155">
        <v>5</v>
      </c>
      <c r="B116" s="156"/>
      <c r="C116" s="191" t="s">
        <v>177</v>
      </c>
      <c r="D116" s="158" t="s">
        <v>199</v>
      </c>
      <c r="E116" s="155">
        <v>750</v>
      </c>
      <c r="F116" s="155">
        <v>45</v>
      </c>
      <c r="G116" s="155">
        <v>18</v>
      </c>
      <c r="H116" s="155">
        <v>2</v>
      </c>
      <c r="I116" s="155" t="s">
        <v>125</v>
      </c>
      <c r="J116" s="159">
        <f t="shared" si="11"/>
        <v>6.7500000000000004E-2</v>
      </c>
      <c r="K116" s="160"/>
      <c r="L116" s="160"/>
      <c r="M116" s="161"/>
      <c r="N116" s="161"/>
      <c r="O116" s="161"/>
      <c r="P116" s="162"/>
      <c r="R116" s="146"/>
    </row>
    <row r="117" spans="1:18" ht="21.95" customHeight="1">
      <c r="A117" s="155">
        <v>6</v>
      </c>
      <c r="B117" s="155" t="s">
        <v>193</v>
      </c>
      <c r="C117" s="190" t="s">
        <v>194</v>
      </c>
      <c r="D117" s="190" t="s">
        <v>203</v>
      </c>
      <c r="E117" s="192">
        <v>1140</v>
      </c>
      <c r="F117" s="193">
        <v>600</v>
      </c>
      <c r="G117" s="193"/>
      <c r="H117" s="194">
        <f>E117/1000</f>
        <v>1.1399999999999999</v>
      </c>
      <c r="I117" s="195" t="s">
        <v>156</v>
      </c>
      <c r="J117" s="159">
        <f>H117</f>
        <v>1.1399999999999999</v>
      </c>
      <c r="K117" s="160"/>
      <c r="L117" s="160"/>
      <c r="M117" s="161"/>
      <c r="N117" s="161"/>
      <c r="O117" s="161"/>
      <c r="P117" s="196" t="s">
        <v>196</v>
      </c>
      <c r="R117" s="146"/>
    </row>
    <row r="118" spans="1:18" ht="21.95" customHeight="1">
      <c r="A118" s="155">
        <v>7</v>
      </c>
      <c r="B118" s="171" t="str">
        <f>K109&amp;"地柜小计"</f>
        <v>C2-1厨房B面地柜小计</v>
      </c>
      <c r="C118" s="171"/>
      <c r="D118" s="171"/>
      <c r="E118" s="171"/>
      <c r="F118" s="171"/>
      <c r="G118" s="171"/>
      <c r="H118" s="171"/>
      <c r="I118" s="171"/>
      <c r="J118" s="171"/>
      <c r="K118" s="172"/>
      <c r="L118" s="200"/>
      <c r="M118" s="174"/>
      <c r="N118" s="174"/>
      <c r="O118" s="174"/>
      <c r="P118" s="162"/>
      <c r="R118" s="146"/>
    </row>
    <row r="119" spans="1:18" ht="21.95" customHeight="1">
      <c r="A119" s="171" t="str">
        <f>K109&amp;"综合单价"</f>
        <v>C2-1厨房B面综合单价</v>
      </c>
      <c r="B119" s="171"/>
      <c r="C119" s="171"/>
      <c r="D119" s="171"/>
      <c r="E119" s="171"/>
      <c r="F119" s="171"/>
      <c r="G119" s="171"/>
      <c r="H119" s="171"/>
      <c r="I119" s="171"/>
      <c r="J119" s="171"/>
      <c r="K119" s="197"/>
      <c r="L119" s="178"/>
      <c r="M119" s="174"/>
      <c r="N119" s="174"/>
      <c r="O119" s="174"/>
      <c r="P119" s="162"/>
      <c r="R119" s="146"/>
    </row>
    <row r="120" spans="1:18" ht="21.95" customHeight="1">
      <c r="A120" s="179" t="s">
        <v>184</v>
      </c>
      <c r="R120" s="146"/>
    </row>
  </sheetData>
  <autoFilter ref="A3:X120"/>
  <mergeCells count="129">
    <mergeCell ref="P110:P111"/>
    <mergeCell ref="M110:M111"/>
    <mergeCell ref="N3:N4"/>
    <mergeCell ref="N23:N24"/>
    <mergeCell ref="N44:N45"/>
    <mergeCell ref="N65:N66"/>
    <mergeCell ref="N85:N86"/>
    <mergeCell ref="N110:N111"/>
    <mergeCell ref="O3:O4"/>
    <mergeCell ref="O23:O24"/>
    <mergeCell ref="O44:O45"/>
    <mergeCell ref="O65:O66"/>
    <mergeCell ref="O85:O86"/>
    <mergeCell ref="O110:O111"/>
    <mergeCell ref="J110:J111"/>
    <mergeCell ref="K3:K4"/>
    <mergeCell ref="K23:K24"/>
    <mergeCell ref="K44:K45"/>
    <mergeCell ref="K65:K66"/>
    <mergeCell ref="K85:K86"/>
    <mergeCell ref="K110:K111"/>
    <mergeCell ref="L3:L4"/>
    <mergeCell ref="L23:L24"/>
    <mergeCell ref="L44:L45"/>
    <mergeCell ref="L65:L66"/>
    <mergeCell ref="L85:L86"/>
    <mergeCell ref="L110:L111"/>
    <mergeCell ref="B110:B111"/>
    <mergeCell ref="B112:B116"/>
    <mergeCell ref="H3:H4"/>
    <mergeCell ref="H23:H24"/>
    <mergeCell ref="H44:H45"/>
    <mergeCell ref="H65:H66"/>
    <mergeCell ref="H85:H86"/>
    <mergeCell ref="H110:H111"/>
    <mergeCell ref="I3:I4"/>
    <mergeCell ref="I23:I24"/>
    <mergeCell ref="I44:I45"/>
    <mergeCell ref="I65:I66"/>
    <mergeCell ref="I85:I86"/>
    <mergeCell ref="I110:I111"/>
    <mergeCell ref="A109:B109"/>
    <mergeCell ref="C109:H109"/>
    <mergeCell ref="I109:J109"/>
    <mergeCell ref="C110:D110"/>
    <mergeCell ref="E110:G110"/>
    <mergeCell ref="B118:J118"/>
    <mergeCell ref="A119:J119"/>
    <mergeCell ref="A3:A4"/>
    <mergeCell ref="A23:A24"/>
    <mergeCell ref="A44:A45"/>
    <mergeCell ref="A65:A66"/>
    <mergeCell ref="A85:A86"/>
    <mergeCell ref="A110:A111"/>
    <mergeCell ref="B3:B4"/>
    <mergeCell ref="B5:B15"/>
    <mergeCell ref="B23:B24"/>
    <mergeCell ref="B25:B28"/>
    <mergeCell ref="B31:B35"/>
    <mergeCell ref="B44:B45"/>
    <mergeCell ref="B46:B49"/>
    <mergeCell ref="B52:B56"/>
    <mergeCell ref="B65:B66"/>
    <mergeCell ref="B67:B70"/>
    <mergeCell ref="B73:B77"/>
    <mergeCell ref="A84:B84"/>
    <mergeCell ref="C84:H84"/>
    <mergeCell ref="I84:J84"/>
    <mergeCell ref="C85:D85"/>
    <mergeCell ref="E85:G85"/>
    <mergeCell ref="B95:J95"/>
    <mergeCell ref="B104:J104"/>
    <mergeCell ref="A105:J105"/>
    <mergeCell ref="A108:P108"/>
    <mergeCell ref="B85:B86"/>
    <mergeCell ref="B87:B92"/>
    <mergeCell ref="B93:B94"/>
    <mergeCell ref="B96:B102"/>
    <mergeCell ref="J85:J86"/>
    <mergeCell ref="M85:M86"/>
    <mergeCell ref="P85:P86"/>
    <mergeCell ref="A64:B64"/>
    <mergeCell ref="C64:H64"/>
    <mergeCell ref="I64:J64"/>
    <mergeCell ref="C65:D65"/>
    <mergeCell ref="E65:G65"/>
    <mergeCell ref="B72:J72"/>
    <mergeCell ref="B80:J80"/>
    <mergeCell ref="A81:J81"/>
    <mergeCell ref="A83:P83"/>
    <mergeCell ref="J65:J66"/>
    <mergeCell ref="M65:M66"/>
    <mergeCell ref="P65:P66"/>
    <mergeCell ref="A43:B43"/>
    <mergeCell ref="C43:H43"/>
    <mergeCell ref="I43:J43"/>
    <mergeCell ref="C44:D44"/>
    <mergeCell ref="E44:G44"/>
    <mergeCell ref="B51:J51"/>
    <mergeCell ref="B59:J59"/>
    <mergeCell ref="A60:J60"/>
    <mergeCell ref="A63:P63"/>
    <mergeCell ref="J44:J45"/>
    <mergeCell ref="M44:M45"/>
    <mergeCell ref="P44:P45"/>
    <mergeCell ref="A22:B22"/>
    <mergeCell ref="C22:H22"/>
    <mergeCell ref="I22:J22"/>
    <mergeCell ref="C23:D23"/>
    <mergeCell ref="E23:G23"/>
    <mergeCell ref="B30:J30"/>
    <mergeCell ref="B38:J38"/>
    <mergeCell ref="A39:J39"/>
    <mergeCell ref="A42:P42"/>
    <mergeCell ref="J23:J24"/>
    <mergeCell ref="M23:M24"/>
    <mergeCell ref="P23:P24"/>
    <mergeCell ref="A1:P1"/>
    <mergeCell ref="A2:B2"/>
    <mergeCell ref="C2:H2"/>
    <mergeCell ref="I2:J2"/>
    <mergeCell ref="C3:D3"/>
    <mergeCell ref="E3:G3"/>
    <mergeCell ref="B17:J17"/>
    <mergeCell ref="A18:J18"/>
    <mergeCell ref="A21:P21"/>
    <mergeCell ref="J3:J4"/>
    <mergeCell ref="M3:M4"/>
    <mergeCell ref="P3:P4"/>
  </mergeCells>
  <phoneticPr fontId="38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002060"/>
  </sheetPr>
  <dimension ref="A1:R121"/>
  <sheetViews>
    <sheetView tabSelected="1" topLeftCell="A40" zoomScale="55" zoomScaleNormal="55" workbookViewId="0">
      <selection activeCell="V16" sqref="V16"/>
    </sheetView>
  </sheetViews>
  <sheetFormatPr defaultColWidth="9" defaultRowHeight="21.95" customHeight="1"/>
  <cols>
    <col min="1" max="1" width="4.125" style="182" customWidth="1"/>
    <col min="2" max="2" width="9.625" style="182" customWidth="1"/>
    <col min="3" max="3" width="13.875" style="182" customWidth="1"/>
    <col min="4" max="4" width="28.125" style="183" customWidth="1"/>
    <col min="5" max="5" width="10.125" style="182" customWidth="1"/>
    <col min="6" max="6" width="7.5" style="182" customWidth="1"/>
    <col min="7" max="8" width="6.125" style="182" customWidth="1"/>
    <col min="9" max="9" width="7.375" style="182" customWidth="1"/>
    <col min="10" max="10" width="7.5" style="182" customWidth="1"/>
    <col min="11" max="12" width="9.375" style="184" customWidth="1"/>
    <col min="13" max="15" width="11.25" style="182" customWidth="1"/>
    <col min="16" max="16" width="15.5" style="182" customWidth="1"/>
    <col min="17" max="16384" width="9" style="182"/>
  </cols>
  <sheetData>
    <row r="1" spans="1:18" s="139" customFormat="1" ht="35.1" customHeight="1">
      <c r="A1" s="136" t="str">
        <f>K2&amp;"报价清单"</f>
        <v>C2玄关柜报价清单</v>
      </c>
      <c r="B1" s="136"/>
      <c r="C1" s="136"/>
      <c r="D1" s="137"/>
      <c r="E1" s="136"/>
      <c r="F1" s="136"/>
      <c r="G1" s="136"/>
      <c r="H1" s="136"/>
      <c r="I1" s="136"/>
      <c r="J1" s="136"/>
      <c r="K1" s="138"/>
      <c r="L1" s="138"/>
      <c r="M1" s="136"/>
      <c r="N1" s="136"/>
      <c r="O1" s="136"/>
      <c r="P1" s="136"/>
    </row>
    <row r="2" spans="1:18" s="146" customFormat="1" ht="21.95" customHeight="1">
      <c r="A2" s="140" t="s">
        <v>157</v>
      </c>
      <c r="B2" s="140"/>
      <c r="C2" s="141"/>
      <c r="D2" s="141"/>
      <c r="E2" s="141"/>
      <c r="F2" s="141"/>
      <c r="G2" s="141"/>
      <c r="H2" s="141"/>
      <c r="I2" s="140" t="s">
        <v>14</v>
      </c>
      <c r="J2" s="185"/>
      <c r="K2" s="143" t="s">
        <v>265</v>
      </c>
      <c r="L2" s="144"/>
      <c r="M2" s="144"/>
      <c r="N2" s="144"/>
      <c r="O2" s="144"/>
      <c r="P2" s="145"/>
    </row>
    <row r="3" spans="1:18" s="152" customFormat="1" ht="21.95" customHeight="1">
      <c r="A3" s="147" t="s">
        <v>13</v>
      </c>
      <c r="B3" s="147" t="s">
        <v>132</v>
      </c>
      <c r="C3" s="147" t="s">
        <v>159</v>
      </c>
      <c r="D3" s="147"/>
      <c r="E3" s="148" t="s">
        <v>160</v>
      </c>
      <c r="F3" s="149"/>
      <c r="G3" s="150"/>
      <c r="H3" s="147" t="s">
        <v>81</v>
      </c>
      <c r="I3" s="147" t="s">
        <v>79</v>
      </c>
      <c r="J3" s="147" t="s">
        <v>161</v>
      </c>
      <c r="K3" s="147" t="s">
        <v>137</v>
      </c>
      <c r="L3" s="147" t="s">
        <v>48</v>
      </c>
      <c r="M3" s="147" t="s">
        <v>162</v>
      </c>
      <c r="N3" s="147" t="s">
        <v>163</v>
      </c>
      <c r="O3" s="147" t="s">
        <v>164</v>
      </c>
      <c r="P3" s="147" t="s">
        <v>22</v>
      </c>
      <c r="R3" s="146"/>
    </row>
    <row r="4" spans="1:18" s="154" customFormat="1" ht="21.95" customHeight="1">
      <c r="A4" s="147"/>
      <c r="B4" s="147"/>
      <c r="C4" s="153" t="s">
        <v>165</v>
      </c>
      <c r="D4" s="153" t="s">
        <v>166</v>
      </c>
      <c r="E4" s="153" t="s">
        <v>167</v>
      </c>
      <c r="F4" s="153" t="s">
        <v>168</v>
      </c>
      <c r="G4" s="153" t="s">
        <v>169</v>
      </c>
      <c r="H4" s="147"/>
      <c r="I4" s="147"/>
      <c r="J4" s="147"/>
      <c r="K4" s="147"/>
      <c r="L4" s="147"/>
      <c r="M4" s="147"/>
      <c r="N4" s="147"/>
      <c r="O4" s="147"/>
      <c r="P4" s="147"/>
      <c r="R4" s="146"/>
    </row>
    <row r="5" spans="1:18" s="154" customFormat="1" ht="21.95" customHeight="1">
      <c r="A5" s="155">
        <f t="shared" ref="A5:A17" si="0">ROW()-4</f>
        <v>1</v>
      </c>
      <c r="B5" s="156" t="s">
        <v>170</v>
      </c>
      <c r="C5" s="157" t="s">
        <v>170</v>
      </c>
      <c r="D5" s="158" t="s">
        <v>171</v>
      </c>
      <c r="E5" s="155">
        <v>2400</v>
      </c>
      <c r="F5" s="155">
        <v>1860</v>
      </c>
      <c r="G5" s="155" t="s">
        <v>172</v>
      </c>
      <c r="H5" s="155">
        <v>1</v>
      </c>
      <c r="I5" s="155" t="s">
        <v>125</v>
      </c>
      <c r="J5" s="159">
        <v>4.4640000000000004</v>
      </c>
      <c r="K5" s="160"/>
      <c r="L5" s="160"/>
      <c r="M5" s="161"/>
      <c r="N5" s="161"/>
      <c r="O5" s="161"/>
      <c r="P5" s="162"/>
      <c r="R5" s="146"/>
    </row>
    <row r="6" spans="1:18" s="154" customFormat="1" ht="21.95" customHeight="1">
      <c r="A6" s="155">
        <f t="shared" si="0"/>
        <v>2</v>
      </c>
      <c r="B6" s="156"/>
      <c r="C6" s="157" t="s">
        <v>173</v>
      </c>
      <c r="D6" s="158"/>
      <c r="E6" s="155"/>
      <c r="F6" s="155"/>
      <c r="G6" s="155"/>
      <c r="H6" s="155">
        <v>4</v>
      </c>
      <c r="I6" s="155" t="s">
        <v>174</v>
      </c>
      <c r="J6" s="159">
        <f>H6</f>
        <v>4</v>
      </c>
      <c r="K6" s="160"/>
      <c r="L6" s="160"/>
      <c r="M6" s="161"/>
      <c r="N6" s="161"/>
      <c r="O6" s="161"/>
      <c r="P6" s="162"/>
      <c r="R6" s="146"/>
    </row>
    <row r="7" spans="1:18" s="154" customFormat="1" ht="21.95" customHeight="1">
      <c r="A7" s="155">
        <f t="shared" si="0"/>
        <v>3</v>
      </c>
      <c r="B7" s="156"/>
      <c r="C7" s="163" t="s">
        <v>175</v>
      </c>
      <c r="D7" s="158" t="s">
        <v>176</v>
      </c>
      <c r="E7" s="155">
        <f>1860-45-45</f>
        <v>1770</v>
      </c>
      <c r="F7" s="155">
        <v>45</v>
      </c>
      <c r="G7" s="155">
        <v>18</v>
      </c>
      <c r="H7" s="155">
        <v>1</v>
      </c>
      <c r="I7" s="155" t="s">
        <v>156</v>
      </c>
      <c r="J7" s="159">
        <f t="shared" ref="J7:J15" si="1">E7/1000*F7/1000*H7</f>
        <v>7.9650000000000012E-2</v>
      </c>
      <c r="K7" s="160"/>
      <c r="L7" s="160"/>
      <c r="M7" s="161"/>
      <c r="N7" s="161"/>
      <c r="O7" s="161"/>
      <c r="P7" s="162"/>
      <c r="R7" s="146"/>
    </row>
    <row r="8" spans="1:18" s="154" customFormat="1" ht="21.95" customHeight="1">
      <c r="A8" s="155">
        <f t="shared" si="0"/>
        <v>4</v>
      </c>
      <c r="B8" s="156"/>
      <c r="C8" s="163" t="s">
        <v>177</v>
      </c>
      <c r="D8" s="158" t="s">
        <v>176</v>
      </c>
      <c r="E8" s="155">
        <v>2400</v>
      </c>
      <c r="F8" s="155">
        <v>45</v>
      </c>
      <c r="G8" s="155">
        <v>18</v>
      </c>
      <c r="H8" s="155">
        <v>2</v>
      </c>
      <c r="I8" s="155" t="s">
        <v>156</v>
      </c>
      <c r="J8" s="159">
        <f t="shared" si="1"/>
        <v>0.216</v>
      </c>
      <c r="K8" s="160"/>
      <c r="L8" s="160"/>
      <c r="M8" s="161"/>
      <c r="N8" s="161"/>
      <c r="O8" s="161"/>
      <c r="P8" s="162"/>
      <c r="R8" s="146"/>
    </row>
    <row r="9" spans="1:18" s="154" customFormat="1" ht="21.95" customHeight="1">
      <c r="A9" s="155">
        <f t="shared" si="0"/>
        <v>5</v>
      </c>
      <c r="B9" s="156"/>
      <c r="C9" s="163" t="s">
        <v>177</v>
      </c>
      <c r="D9" s="158" t="s">
        <v>176</v>
      </c>
      <c r="E9" s="155">
        <v>1770</v>
      </c>
      <c r="F9" s="155">
        <v>75</v>
      </c>
      <c r="G9" s="155">
        <v>18</v>
      </c>
      <c r="H9" s="155">
        <v>1</v>
      </c>
      <c r="I9" s="155" t="s">
        <v>156</v>
      </c>
      <c r="J9" s="159">
        <f t="shared" si="1"/>
        <v>0.13275000000000001</v>
      </c>
      <c r="K9" s="160"/>
      <c r="L9" s="160"/>
      <c r="M9" s="161"/>
      <c r="N9" s="161"/>
      <c r="O9" s="161"/>
      <c r="P9" s="162"/>
      <c r="R9" s="146"/>
    </row>
    <row r="10" spans="1:18" s="154" customFormat="1" ht="21.95" customHeight="1">
      <c r="A10" s="155">
        <f t="shared" si="0"/>
        <v>6</v>
      </c>
      <c r="B10" s="156"/>
      <c r="C10" s="163" t="s">
        <v>178</v>
      </c>
      <c r="D10" s="158" t="s">
        <v>176</v>
      </c>
      <c r="E10" s="155">
        <v>180</v>
      </c>
      <c r="F10" s="155">
        <v>443</v>
      </c>
      <c r="G10" s="155">
        <v>18</v>
      </c>
      <c r="H10" s="155">
        <v>2</v>
      </c>
      <c r="I10" s="155" t="s">
        <v>125</v>
      </c>
      <c r="J10" s="159">
        <f t="shared" si="1"/>
        <v>0.15947999999999998</v>
      </c>
      <c r="K10" s="160"/>
      <c r="L10" s="160"/>
      <c r="M10" s="161"/>
      <c r="N10" s="161"/>
      <c r="O10" s="161"/>
      <c r="P10" s="162"/>
      <c r="R10" s="146"/>
    </row>
    <row r="11" spans="1:18" s="154" customFormat="1" ht="21.95" customHeight="1">
      <c r="A11" s="155">
        <f t="shared" si="0"/>
        <v>7</v>
      </c>
      <c r="B11" s="156"/>
      <c r="C11" s="163" t="s">
        <v>178</v>
      </c>
      <c r="D11" s="158" t="s">
        <v>176</v>
      </c>
      <c r="E11" s="155">
        <v>180</v>
      </c>
      <c r="F11" s="155">
        <v>442</v>
      </c>
      <c r="G11" s="155">
        <v>18</v>
      </c>
      <c r="H11" s="155">
        <v>2</v>
      </c>
      <c r="I11" s="155" t="s">
        <v>125</v>
      </c>
      <c r="J11" s="159">
        <f t="shared" si="1"/>
        <v>0.15912000000000001</v>
      </c>
      <c r="K11" s="160"/>
      <c r="L11" s="160"/>
      <c r="M11" s="161"/>
      <c r="N11" s="161"/>
      <c r="O11" s="161"/>
      <c r="P11" s="162"/>
      <c r="R11" s="146"/>
    </row>
    <row r="12" spans="1:18" s="154" customFormat="1" ht="21.95" customHeight="1">
      <c r="A12" s="155">
        <f t="shared" si="0"/>
        <v>8</v>
      </c>
      <c r="B12" s="156"/>
      <c r="C12" s="163" t="s">
        <v>179</v>
      </c>
      <c r="D12" s="158" t="s">
        <v>176</v>
      </c>
      <c r="E12" s="155">
        <v>855</v>
      </c>
      <c r="F12" s="155">
        <v>443</v>
      </c>
      <c r="G12" s="155">
        <v>18</v>
      </c>
      <c r="H12" s="155">
        <v>2</v>
      </c>
      <c r="I12" s="155" t="s">
        <v>125</v>
      </c>
      <c r="J12" s="159">
        <f t="shared" si="1"/>
        <v>0.75752999999999993</v>
      </c>
      <c r="K12" s="160"/>
      <c r="L12" s="160"/>
      <c r="M12" s="161"/>
      <c r="N12" s="161"/>
      <c r="O12" s="161"/>
      <c r="P12" s="162"/>
      <c r="R12" s="146"/>
    </row>
    <row r="13" spans="1:18" s="154" customFormat="1" ht="21.95" customHeight="1">
      <c r="A13" s="155">
        <f t="shared" si="0"/>
        <v>9</v>
      </c>
      <c r="B13" s="156"/>
      <c r="C13" s="163" t="s">
        <v>179</v>
      </c>
      <c r="D13" s="158" t="s">
        <v>176</v>
      </c>
      <c r="E13" s="155">
        <v>855</v>
      </c>
      <c r="F13" s="155">
        <v>442</v>
      </c>
      <c r="G13" s="155">
        <f t="shared" ref="G13:G15" si="2">G12</f>
        <v>18</v>
      </c>
      <c r="H13" s="155">
        <v>2</v>
      </c>
      <c r="I13" s="155" t="s">
        <v>125</v>
      </c>
      <c r="J13" s="159">
        <f t="shared" si="1"/>
        <v>0.75581999999999994</v>
      </c>
      <c r="K13" s="160"/>
      <c r="L13" s="160"/>
      <c r="M13" s="161"/>
      <c r="N13" s="161"/>
      <c r="O13" s="161"/>
      <c r="P13" s="162"/>
      <c r="R13" s="146"/>
    </row>
    <row r="14" spans="1:18" s="154" customFormat="1" ht="21.95" customHeight="1">
      <c r="A14" s="155">
        <f t="shared" si="0"/>
        <v>10</v>
      </c>
      <c r="B14" s="156"/>
      <c r="C14" s="163" t="s">
        <v>179</v>
      </c>
      <c r="D14" s="158" t="s">
        <v>176</v>
      </c>
      <c r="E14" s="155">
        <v>667</v>
      </c>
      <c r="F14" s="155">
        <v>443</v>
      </c>
      <c r="G14" s="155">
        <f t="shared" si="2"/>
        <v>18</v>
      </c>
      <c r="H14" s="155">
        <v>2</v>
      </c>
      <c r="I14" s="155" t="s">
        <v>125</v>
      </c>
      <c r="J14" s="159">
        <f t="shared" si="1"/>
        <v>0.59096199999999999</v>
      </c>
      <c r="K14" s="160"/>
      <c r="L14" s="160"/>
      <c r="M14" s="161"/>
      <c r="N14" s="161"/>
      <c r="O14" s="161"/>
      <c r="P14" s="162"/>
      <c r="R14" s="146"/>
    </row>
    <row r="15" spans="1:18" s="154" customFormat="1" ht="21.95" customHeight="1">
      <c r="A15" s="155">
        <f t="shared" si="0"/>
        <v>11</v>
      </c>
      <c r="B15" s="156"/>
      <c r="C15" s="163" t="s">
        <v>179</v>
      </c>
      <c r="D15" s="158" t="s">
        <v>176</v>
      </c>
      <c r="E15" s="155">
        <v>667</v>
      </c>
      <c r="F15" s="155">
        <v>442</v>
      </c>
      <c r="G15" s="155">
        <f t="shared" si="2"/>
        <v>18</v>
      </c>
      <c r="H15" s="155">
        <v>2</v>
      </c>
      <c r="I15" s="155" t="s">
        <v>125</v>
      </c>
      <c r="J15" s="159">
        <f t="shared" si="1"/>
        <v>0.58962800000000004</v>
      </c>
      <c r="K15" s="160"/>
      <c r="L15" s="160"/>
      <c r="M15" s="161"/>
      <c r="N15" s="161"/>
      <c r="O15" s="161"/>
      <c r="P15" s="162"/>
      <c r="R15" s="146"/>
    </row>
    <row r="16" spans="1:18" s="170" customFormat="1" ht="21.95" customHeight="1">
      <c r="A16" s="155">
        <f t="shared" si="0"/>
        <v>12</v>
      </c>
      <c r="B16" s="164" t="s">
        <v>180</v>
      </c>
      <c r="C16" s="165" t="s">
        <v>181</v>
      </c>
      <c r="D16" s="166"/>
      <c r="E16" s="167"/>
      <c r="F16" s="155" t="s">
        <v>258</v>
      </c>
      <c r="G16" s="167"/>
      <c r="H16" s="168">
        <v>4</v>
      </c>
      <c r="I16" s="155" t="s">
        <v>183</v>
      </c>
      <c r="J16" s="159">
        <f>H16</f>
        <v>4</v>
      </c>
      <c r="K16" s="160"/>
      <c r="L16" s="160"/>
      <c r="M16" s="161"/>
      <c r="N16" s="161"/>
      <c r="O16" s="161"/>
      <c r="P16" s="169"/>
      <c r="R16" s="146"/>
    </row>
    <row r="17" spans="1:18" s="152" customFormat="1" ht="21.95" customHeight="1">
      <c r="A17" s="155">
        <f t="shared" si="0"/>
        <v>13</v>
      </c>
      <c r="B17" s="171" t="str">
        <f>K2&amp;"小计"</f>
        <v>C2玄关柜小计</v>
      </c>
      <c r="C17" s="171"/>
      <c r="D17" s="171"/>
      <c r="E17" s="171"/>
      <c r="F17" s="171"/>
      <c r="G17" s="171"/>
      <c r="H17" s="171"/>
      <c r="I17" s="171"/>
      <c r="J17" s="171"/>
      <c r="K17" s="172"/>
      <c r="L17" s="200"/>
      <c r="M17" s="174"/>
      <c r="N17" s="174"/>
      <c r="O17" s="174"/>
      <c r="P17" s="162"/>
      <c r="R17" s="146"/>
    </row>
    <row r="18" spans="1:18" s="152" customFormat="1" ht="21.95" customHeight="1">
      <c r="A18" s="171" t="str">
        <f>K2&amp;"综合单价"</f>
        <v>C2玄关柜综合单价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97"/>
      <c r="L18" s="178"/>
      <c r="M18" s="174"/>
      <c r="N18" s="174"/>
      <c r="O18" s="174"/>
      <c r="P18" s="162"/>
      <c r="R18" s="146"/>
    </row>
    <row r="19" spans="1:18" s="181" customFormat="1" ht="21.95" customHeight="1">
      <c r="A19" s="179" t="s">
        <v>184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R19" s="146"/>
    </row>
    <row r="20" spans="1:18" ht="21.95" customHeight="1">
      <c r="R20" s="146"/>
    </row>
    <row r="21" spans="1:18" s="139" customFormat="1" ht="35.1" customHeight="1">
      <c r="A21" s="136" t="str">
        <f>K22&amp;"报价清单"</f>
        <v>C2公卫报价清单</v>
      </c>
      <c r="B21" s="136"/>
      <c r="C21" s="136"/>
      <c r="D21" s="137"/>
      <c r="E21" s="136"/>
      <c r="F21" s="136"/>
      <c r="G21" s="136"/>
      <c r="H21" s="136"/>
      <c r="I21" s="136"/>
      <c r="J21" s="136"/>
      <c r="K21" s="138"/>
      <c r="L21" s="138"/>
      <c r="M21" s="136"/>
      <c r="N21" s="136"/>
      <c r="O21" s="136"/>
      <c r="P21" s="136"/>
      <c r="R21" s="146"/>
    </row>
    <row r="22" spans="1:18" s="146" customFormat="1" ht="21.95" customHeight="1">
      <c r="A22" s="140" t="s">
        <v>157</v>
      </c>
      <c r="B22" s="140"/>
      <c r="C22" s="141"/>
      <c r="D22" s="141"/>
      <c r="E22" s="141"/>
      <c r="F22" s="141"/>
      <c r="G22" s="141"/>
      <c r="H22" s="141"/>
      <c r="I22" s="140" t="s">
        <v>14</v>
      </c>
      <c r="J22" s="185"/>
      <c r="K22" s="143" t="s">
        <v>266</v>
      </c>
      <c r="L22" s="144"/>
      <c r="M22" s="144"/>
      <c r="N22" s="144"/>
      <c r="O22" s="144"/>
      <c r="P22" s="145"/>
    </row>
    <row r="23" spans="1:18" s="152" customFormat="1" ht="21.95" customHeight="1">
      <c r="A23" s="147" t="s">
        <v>13</v>
      </c>
      <c r="B23" s="147" t="s">
        <v>132</v>
      </c>
      <c r="C23" s="147" t="s">
        <v>159</v>
      </c>
      <c r="D23" s="147"/>
      <c r="E23" s="148" t="s">
        <v>160</v>
      </c>
      <c r="F23" s="149"/>
      <c r="G23" s="150"/>
      <c r="H23" s="147" t="s">
        <v>81</v>
      </c>
      <c r="I23" s="147" t="s">
        <v>79</v>
      </c>
      <c r="J23" s="147" t="s">
        <v>161</v>
      </c>
      <c r="K23" s="147" t="s">
        <v>137</v>
      </c>
      <c r="L23" s="147" t="s">
        <v>48</v>
      </c>
      <c r="M23" s="147" t="s">
        <v>162</v>
      </c>
      <c r="N23" s="147" t="s">
        <v>163</v>
      </c>
      <c r="O23" s="147" t="s">
        <v>164</v>
      </c>
      <c r="P23" s="147" t="s">
        <v>22</v>
      </c>
      <c r="R23" s="146"/>
    </row>
    <row r="24" spans="1:18" s="154" customFormat="1" ht="21.95" customHeight="1">
      <c r="A24" s="147"/>
      <c r="B24" s="147"/>
      <c r="C24" s="153" t="s">
        <v>165</v>
      </c>
      <c r="D24" s="153" t="s">
        <v>166</v>
      </c>
      <c r="E24" s="153" t="s">
        <v>167</v>
      </c>
      <c r="F24" s="153" t="s">
        <v>168</v>
      </c>
      <c r="G24" s="153" t="s">
        <v>169</v>
      </c>
      <c r="H24" s="147"/>
      <c r="I24" s="147"/>
      <c r="J24" s="147"/>
      <c r="K24" s="147"/>
      <c r="L24" s="147"/>
      <c r="M24" s="147"/>
      <c r="N24" s="147"/>
      <c r="O24" s="147"/>
      <c r="P24" s="147"/>
      <c r="R24" s="146"/>
    </row>
    <row r="25" spans="1:18" s="154" customFormat="1" ht="21.95" customHeight="1">
      <c r="A25" s="155">
        <v>1</v>
      </c>
      <c r="B25" s="186" t="s">
        <v>170</v>
      </c>
      <c r="C25" s="157" t="s">
        <v>186</v>
      </c>
      <c r="D25" s="158" t="s">
        <v>187</v>
      </c>
      <c r="E25" s="155">
        <v>900</v>
      </c>
      <c r="F25" s="155">
        <v>800</v>
      </c>
      <c r="G25" s="155">
        <v>150</v>
      </c>
      <c r="H25" s="155">
        <v>1</v>
      </c>
      <c r="I25" s="155" t="s">
        <v>125</v>
      </c>
      <c r="J25" s="159">
        <v>0.72</v>
      </c>
      <c r="K25" s="160"/>
      <c r="L25" s="160"/>
      <c r="M25" s="161"/>
      <c r="N25" s="161"/>
      <c r="O25" s="161"/>
      <c r="P25" s="162"/>
      <c r="R25" s="146"/>
    </row>
    <row r="26" spans="1:18" s="154" customFormat="1" ht="21.95" customHeight="1">
      <c r="A26" s="155">
        <v>2</v>
      </c>
      <c r="B26" s="187"/>
      <c r="C26" s="163" t="s">
        <v>175</v>
      </c>
      <c r="D26" s="158" t="s">
        <v>188</v>
      </c>
      <c r="E26" s="155">
        <v>764</v>
      </c>
      <c r="F26" s="155">
        <v>50</v>
      </c>
      <c r="G26" s="155">
        <v>18</v>
      </c>
      <c r="H26" s="155">
        <v>1</v>
      </c>
      <c r="I26" s="155" t="s">
        <v>125</v>
      </c>
      <c r="J26" s="159">
        <v>3.8199999999999998E-2</v>
      </c>
      <c r="K26" s="160"/>
      <c r="L26" s="160"/>
      <c r="M26" s="161"/>
      <c r="N26" s="161"/>
      <c r="O26" s="161"/>
      <c r="P26" s="162"/>
      <c r="R26" s="146"/>
    </row>
    <row r="27" spans="1:18" s="154" customFormat="1" ht="21.95" customHeight="1">
      <c r="A27" s="155">
        <v>3</v>
      </c>
      <c r="B27" s="187"/>
      <c r="C27" s="163" t="s">
        <v>179</v>
      </c>
      <c r="D27" s="158" t="s">
        <v>189</v>
      </c>
      <c r="E27" s="155">
        <v>732</v>
      </c>
      <c r="F27" s="155">
        <v>200</v>
      </c>
      <c r="G27" s="155">
        <v>18</v>
      </c>
      <c r="H27" s="155">
        <v>1</v>
      </c>
      <c r="I27" s="155" t="s">
        <v>125</v>
      </c>
      <c r="J27" s="159">
        <v>0.1464</v>
      </c>
      <c r="K27" s="160"/>
      <c r="L27" s="160"/>
      <c r="M27" s="161"/>
      <c r="N27" s="161"/>
      <c r="O27" s="161"/>
      <c r="P27" s="162"/>
      <c r="R27" s="146"/>
    </row>
    <row r="28" spans="1:18" s="154" customFormat="1" ht="21.95" customHeight="1">
      <c r="A28" s="155">
        <v>4</v>
      </c>
      <c r="B28" s="187"/>
      <c r="C28" s="163" t="s">
        <v>179</v>
      </c>
      <c r="D28" s="158" t="s">
        <v>189</v>
      </c>
      <c r="E28" s="155">
        <v>732</v>
      </c>
      <c r="F28" s="155">
        <v>600</v>
      </c>
      <c r="G28" s="155">
        <v>18</v>
      </c>
      <c r="H28" s="155">
        <v>1</v>
      </c>
      <c r="I28" s="155" t="s">
        <v>125</v>
      </c>
      <c r="J28" s="159">
        <v>0.43919999999999998</v>
      </c>
      <c r="K28" s="160"/>
      <c r="L28" s="160"/>
      <c r="M28" s="161"/>
      <c r="N28" s="161"/>
      <c r="O28" s="161"/>
      <c r="P28" s="162"/>
      <c r="R28" s="146"/>
    </row>
    <row r="29" spans="1:18" s="139" customFormat="1" ht="21.95" customHeight="1">
      <c r="A29" s="155">
        <v>5</v>
      </c>
      <c r="B29" s="155" t="s">
        <v>180</v>
      </c>
      <c r="C29" s="165" t="s">
        <v>181</v>
      </c>
      <c r="D29" s="188"/>
      <c r="E29" s="189"/>
      <c r="F29" s="167" t="s">
        <v>190</v>
      </c>
      <c r="G29" s="167"/>
      <c r="H29" s="168">
        <v>2</v>
      </c>
      <c r="I29" s="155" t="s">
        <v>183</v>
      </c>
      <c r="J29" s="159">
        <v>2</v>
      </c>
      <c r="K29" s="160"/>
      <c r="L29" s="160"/>
      <c r="M29" s="161"/>
      <c r="N29" s="161"/>
      <c r="O29" s="161"/>
      <c r="P29" s="169"/>
      <c r="R29" s="146"/>
    </row>
    <row r="30" spans="1:18" s="152" customFormat="1" ht="21.95" customHeight="1">
      <c r="A30" s="155">
        <v>6</v>
      </c>
      <c r="B30" s="171" t="s">
        <v>267</v>
      </c>
      <c r="C30" s="171"/>
      <c r="D30" s="171"/>
      <c r="E30" s="171"/>
      <c r="F30" s="171"/>
      <c r="G30" s="171"/>
      <c r="H30" s="171"/>
      <c r="I30" s="171"/>
      <c r="J30" s="171"/>
      <c r="K30" s="172"/>
      <c r="L30" s="200"/>
      <c r="M30" s="174"/>
      <c r="N30" s="174"/>
      <c r="O30" s="174"/>
      <c r="P30" s="162"/>
      <c r="R30" s="146"/>
    </row>
    <row r="31" spans="1:18" s="154" customFormat="1" ht="21.95" customHeight="1">
      <c r="A31" s="155">
        <v>7</v>
      </c>
      <c r="B31" s="156" t="s">
        <v>170</v>
      </c>
      <c r="C31" s="190" t="s">
        <v>191</v>
      </c>
      <c r="D31" s="158" t="s">
        <v>188</v>
      </c>
      <c r="E31" s="155">
        <v>530</v>
      </c>
      <c r="F31" s="155">
        <v>796</v>
      </c>
      <c r="G31" s="155">
        <v>600</v>
      </c>
      <c r="H31" s="155">
        <v>1</v>
      </c>
      <c r="I31" s="155" t="s">
        <v>156</v>
      </c>
      <c r="J31" s="159">
        <v>0.79600000000000004</v>
      </c>
      <c r="K31" s="160"/>
      <c r="L31" s="160"/>
      <c r="M31" s="161"/>
      <c r="N31" s="161"/>
      <c r="O31" s="161"/>
      <c r="P31" s="162"/>
      <c r="R31" s="146"/>
    </row>
    <row r="32" spans="1:18" s="154" customFormat="1" ht="21.95" customHeight="1">
      <c r="A32" s="155">
        <v>8</v>
      </c>
      <c r="B32" s="156"/>
      <c r="C32" s="191" t="s">
        <v>179</v>
      </c>
      <c r="D32" s="158" t="s">
        <v>176</v>
      </c>
      <c r="E32" s="155">
        <v>475</v>
      </c>
      <c r="F32" s="155">
        <v>380</v>
      </c>
      <c r="G32" s="155">
        <v>18</v>
      </c>
      <c r="H32" s="155">
        <v>2</v>
      </c>
      <c r="I32" s="155" t="s">
        <v>125</v>
      </c>
      <c r="J32" s="159">
        <v>0.36099999999999999</v>
      </c>
      <c r="K32" s="160"/>
      <c r="L32" s="160"/>
      <c r="M32" s="161"/>
      <c r="N32" s="161"/>
      <c r="O32" s="161"/>
      <c r="P32" s="162"/>
      <c r="R32" s="146"/>
    </row>
    <row r="33" spans="1:18" s="154" customFormat="1" ht="21.95" customHeight="1">
      <c r="A33" s="155">
        <v>9</v>
      </c>
      <c r="B33" s="156"/>
      <c r="C33" s="191" t="s">
        <v>192</v>
      </c>
      <c r="D33" s="158" t="s">
        <v>176</v>
      </c>
      <c r="E33" s="155">
        <v>530</v>
      </c>
      <c r="F33" s="155">
        <v>600</v>
      </c>
      <c r="G33" s="155">
        <v>18</v>
      </c>
      <c r="H33" s="155">
        <v>1</v>
      </c>
      <c r="I33" s="155" t="s">
        <v>125</v>
      </c>
      <c r="J33" s="159">
        <v>0.318</v>
      </c>
      <c r="K33" s="160"/>
      <c r="L33" s="160"/>
      <c r="M33" s="161"/>
      <c r="N33" s="161"/>
      <c r="O33" s="161"/>
      <c r="P33" s="162"/>
      <c r="R33" s="146"/>
    </row>
    <row r="34" spans="1:18" s="154" customFormat="1" ht="21.95" customHeight="1">
      <c r="A34" s="155">
        <v>10</v>
      </c>
      <c r="B34" s="156"/>
      <c r="C34" s="191" t="s">
        <v>177</v>
      </c>
      <c r="D34" s="158" t="s">
        <v>176</v>
      </c>
      <c r="E34" s="155">
        <v>760</v>
      </c>
      <c r="F34" s="155">
        <v>90</v>
      </c>
      <c r="G34" s="155">
        <v>18</v>
      </c>
      <c r="H34" s="155">
        <v>1</v>
      </c>
      <c r="I34" s="155" t="s">
        <v>125</v>
      </c>
      <c r="J34" s="159">
        <v>6.8400000000000002E-2</v>
      </c>
      <c r="K34" s="160"/>
      <c r="L34" s="160"/>
      <c r="M34" s="161"/>
      <c r="N34" s="161"/>
      <c r="O34" s="161"/>
      <c r="P34" s="162"/>
      <c r="R34" s="146"/>
    </row>
    <row r="35" spans="1:18" s="154" customFormat="1" ht="21.95" customHeight="1">
      <c r="A35" s="155">
        <v>11</v>
      </c>
      <c r="B35" s="156"/>
      <c r="C35" s="191" t="s">
        <v>177</v>
      </c>
      <c r="D35" s="158" t="s">
        <v>176</v>
      </c>
      <c r="E35" s="155">
        <v>530</v>
      </c>
      <c r="F35" s="155">
        <v>18</v>
      </c>
      <c r="G35" s="155">
        <v>18</v>
      </c>
      <c r="H35" s="155">
        <v>1</v>
      </c>
      <c r="I35" s="155" t="s">
        <v>125</v>
      </c>
      <c r="J35" s="159">
        <v>9.5399999999999999E-3</v>
      </c>
      <c r="K35" s="160"/>
      <c r="L35" s="160"/>
      <c r="M35" s="161"/>
      <c r="N35" s="161"/>
      <c r="O35" s="161"/>
      <c r="P35" s="162"/>
      <c r="R35" s="146"/>
    </row>
    <row r="36" spans="1:18" s="139" customFormat="1" ht="21.95" customHeight="1">
      <c r="A36" s="155">
        <v>12</v>
      </c>
      <c r="B36" s="155" t="s">
        <v>180</v>
      </c>
      <c r="C36" s="165" t="s">
        <v>181</v>
      </c>
      <c r="D36" s="188"/>
      <c r="E36" s="189"/>
      <c r="F36" s="167">
        <v>760</v>
      </c>
      <c r="G36" s="167"/>
      <c r="H36" s="168">
        <v>1</v>
      </c>
      <c r="I36" s="155" t="s">
        <v>183</v>
      </c>
      <c r="J36" s="159">
        <v>1</v>
      </c>
      <c r="K36" s="160"/>
      <c r="L36" s="160"/>
      <c r="M36" s="161"/>
      <c r="N36" s="161"/>
      <c r="O36" s="161"/>
      <c r="P36" s="169"/>
      <c r="R36" s="146"/>
    </row>
    <row r="37" spans="1:18" s="154" customFormat="1" ht="21.95" customHeight="1">
      <c r="A37" s="155">
        <v>13</v>
      </c>
      <c r="B37" s="155" t="s">
        <v>193</v>
      </c>
      <c r="C37" s="190" t="s">
        <v>194</v>
      </c>
      <c r="D37" s="190" t="s">
        <v>195</v>
      </c>
      <c r="E37" s="192">
        <v>800</v>
      </c>
      <c r="F37" s="193">
        <v>600</v>
      </c>
      <c r="G37" s="193"/>
      <c r="H37" s="194">
        <v>0.8</v>
      </c>
      <c r="I37" s="195" t="s">
        <v>156</v>
      </c>
      <c r="J37" s="159">
        <v>0.8</v>
      </c>
      <c r="K37" s="160"/>
      <c r="L37" s="160"/>
      <c r="M37" s="161"/>
      <c r="N37" s="161"/>
      <c r="O37" s="161"/>
      <c r="P37" s="196" t="s">
        <v>196</v>
      </c>
      <c r="R37" s="146"/>
    </row>
    <row r="38" spans="1:18" s="152" customFormat="1" ht="21.95" customHeight="1">
      <c r="A38" s="155">
        <v>14</v>
      </c>
      <c r="B38" s="171" t="s">
        <v>268</v>
      </c>
      <c r="C38" s="171"/>
      <c r="D38" s="171"/>
      <c r="E38" s="171"/>
      <c r="F38" s="171"/>
      <c r="G38" s="171"/>
      <c r="H38" s="171"/>
      <c r="I38" s="171"/>
      <c r="J38" s="171"/>
      <c r="K38" s="172"/>
      <c r="L38" s="200"/>
      <c r="M38" s="174"/>
      <c r="N38" s="174"/>
      <c r="O38" s="174"/>
      <c r="P38" s="162"/>
      <c r="R38" s="146"/>
    </row>
    <row r="39" spans="1:18" s="152" customFormat="1" ht="21.95" customHeight="1">
      <c r="A39" s="171" t="str">
        <f>K22&amp;"综合单价"</f>
        <v>C2公卫综合单价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97"/>
      <c r="L39" s="178"/>
      <c r="M39" s="174"/>
      <c r="N39" s="174"/>
      <c r="O39" s="174"/>
      <c r="P39" s="162"/>
      <c r="R39" s="146"/>
    </row>
    <row r="40" spans="1:18" s="181" customFormat="1" ht="21.95" customHeight="1">
      <c r="A40" s="179" t="s">
        <v>184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R40" s="146"/>
    </row>
    <row r="41" spans="1:18" ht="21.95" customHeight="1">
      <c r="R41" s="146"/>
    </row>
    <row r="42" spans="1:18" ht="21.95" customHeight="1">
      <c r="A42" s="136" t="str">
        <f>K43&amp;"报价清单"</f>
        <v>C2主卫报价清单</v>
      </c>
      <c r="B42" s="136"/>
      <c r="C42" s="136"/>
      <c r="D42" s="137"/>
      <c r="E42" s="136"/>
      <c r="F42" s="136"/>
      <c r="G42" s="136"/>
      <c r="H42" s="136"/>
      <c r="I42" s="136"/>
      <c r="J42" s="136"/>
      <c r="K42" s="138"/>
      <c r="L42" s="138"/>
      <c r="M42" s="136"/>
      <c r="N42" s="136"/>
      <c r="O42" s="136"/>
      <c r="P42" s="136"/>
      <c r="R42" s="146"/>
    </row>
    <row r="43" spans="1:18" ht="21.95" customHeight="1">
      <c r="A43" s="140" t="s">
        <v>157</v>
      </c>
      <c r="B43" s="140"/>
      <c r="C43" s="141"/>
      <c r="D43" s="141"/>
      <c r="E43" s="141"/>
      <c r="F43" s="141"/>
      <c r="G43" s="141"/>
      <c r="H43" s="141"/>
      <c r="I43" s="140" t="s">
        <v>14</v>
      </c>
      <c r="J43" s="185"/>
      <c r="K43" s="143" t="s">
        <v>269</v>
      </c>
      <c r="L43" s="144"/>
      <c r="M43" s="144"/>
      <c r="N43" s="144"/>
      <c r="O43" s="144"/>
      <c r="P43" s="145"/>
      <c r="R43" s="146"/>
    </row>
    <row r="44" spans="1:18" ht="21.95" customHeight="1">
      <c r="A44" s="147" t="s">
        <v>13</v>
      </c>
      <c r="B44" s="147" t="s">
        <v>132</v>
      </c>
      <c r="C44" s="147" t="s">
        <v>159</v>
      </c>
      <c r="D44" s="147"/>
      <c r="E44" s="148" t="s">
        <v>160</v>
      </c>
      <c r="F44" s="149"/>
      <c r="G44" s="150"/>
      <c r="H44" s="147" t="s">
        <v>81</v>
      </c>
      <c r="I44" s="147" t="s">
        <v>79</v>
      </c>
      <c r="J44" s="147" t="s">
        <v>161</v>
      </c>
      <c r="K44" s="147" t="s">
        <v>137</v>
      </c>
      <c r="L44" s="147" t="s">
        <v>48</v>
      </c>
      <c r="M44" s="147" t="s">
        <v>162</v>
      </c>
      <c r="N44" s="147" t="s">
        <v>163</v>
      </c>
      <c r="O44" s="147" t="s">
        <v>164</v>
      </c>
      <c r="P44" s="147" t="s">
        <v>22</v>
      </c>
      <c r="R44" s="146"/>
    </row>
    <row r="45" spans="1:18" ht="21.95" customHeight="1">
      <c r="A45" s="147"/>
      <c r="B45" s="147"/>
      <c r="C45" s="153" t="s">
        <v>165</v>
      </c>
      <c r="D45" s="153" t="s">
        <v>166</v>
      </c>
      <c r="E45" s="153" t="s">
        <v>167</v>
      </c>
      <c r="F45" s="153" t="s">
        <v>168</v>
      </c>
      <c r="G45" s="153" t="s">
        <v>169</v>
      </c>
      <c r="H45" s="147"/>
      <c r="I45" s="147"/>
      <c r="J45" s="147"/>
      <c r="K45" s="147"/>
      <c r="L45" s="147"/>
      <c r="M45" s="147"/>
      <c r="N45" s="147"/>
      <c r="O45" s="147"/>
      <c r="P45" s="147"/>
      <c r="R45" s="146"/>
    </row>
    <row r="46" spans="1:18" ht="21.95" customHeight="1">
      <c r="A46" s="155">
        <v>1</v>
      </c>
      <c r="B46" s="186" t="s">
        <v>170</v>
      </c>
      <c r="C46" s="157" t="s">
        <v>186</v>
      </c>
      <c r="D46" s="158" t="s">
        <v>187</v>
      </c>
      <c r="E46" s="155">
        <v>900</v>
      </c>
      <c r="F46" s="155">
        <v>1000</v>
      </c>
      <c r="G46" s="155">
        <v>150</v>
      </c>
      <c r="H46" s="155">
        <v>1</v>
      </c>
      <c r="I46" s="155" t="s">
        <v>125</v>
      </c>
      <c r="J46" s="159">
        <v>0.9</v>
      </c>
      <c r="K46" s="160"/>
      <c r="L46" s="160"/>
      <c r="M46" s="161"/>
      <c r="N46" s="161"/>
      <c r="O46" s="161"/>
      <c r="P46" s="162"/>
      <c r="R46" s="146"/>
    </row>
    <row r="47" spans="1:18" ht="21.95" customHeight="1">
      <c r="A47" s="155">
        <v>2</v>
      </c>
      <c r="B47" s="187"/>
      <c r="C47" s="163" t="s">
        <v>175</v>
      </c>
      <c r="D47" s="158" t="s">
        <v>188</v>
      </c>
      <c r="E47" s="155">
        <v>964</v>
      </c>
      <c r="F47" s="155">
        <v>50</v>
      </c>
      <c r="G47" s="155">
        <v>18</v>
      </c>
      <c r="H47" s="155">
        <v>1</v>
      </c>
      <c r="I47" s="155" t="s">
        <v>125</v>
      </c>
      <c r="J47" s="159">
        <v>4.82E-2</v>
      </c>
      <c r="K47" s="160"/>
      <c r="L47" s="160"/>
      <c r="M47" s="161"/>
      <c r="N47" s="161"/>
      <c r="O47" s="161"/>
      <c r="P47" s="162"/>
      <c r="R47" s="146"/>
    </row>
    <row r="48" spans="1:18" ht="21.95" customHeight="1">
      <c r="A48" s="155">
        <v>3</v>
      </c>
      <c r="B48" s="187"/>
      <c r="C48" s="163" t="s">
        <v>179</v>
      </c>
      <c r="D48" s="158" t="s">
        <v>189</v>
      </c>
      <c r="E48" s="155">
        <v>732</v>
      </c>
      <c r="F48" s="155">
        <v>200</v>
      </c>
      <c r="G48" s="155">
        <v>18</v>
      </c>
      <c r="H48" s="155">
        <v>2</v>
      </c>
      <c r="I48" s="155" t="s">
        <v>125</v>
      </c>
      <c r="J48" s="159">
        <v>0.2928</v>
      </c>
      <c r="K48" s="160"/>
      <c r="L48" s="160"/>
      <c r="M48" s="161"/>
      <c r="N48" s="161"/>
      <c r="O48" s="161"/>
      <c r="P48" s="162"/>
      <c r="R48" s="146"/>
    </row>
    <row r="49" spans="1:18" ht="21.95" customHeight="1">
      <c r="A49" s="155">
        <v>4</v>
      </c>
      <c r="B49" s="187"/>
      <c r="C49" s="163" t="s">
        <v>179</v>
      </c>
      <c r="D49" s="158" t="s">
        <v>189</v>
      </c>
      <c r="E49" s="155">
        <v>732</v>
      </c>
      <c r="F49" s="155">
        <v>600</v>
      </c>
      <c r="G49" s="155">
        <v>18</v>
      </c>
      <c r="H49" s="155">
        <v>1</v>
      </c>
      <c r="I49" s="155" t="s">
        <v>125</v>
      </c>
      <c r="J49" s="159">
        <v>0.43919999999999998</v>
      </c>
      <c r="K49" s="160"/>
      <c r="L49" s="160"/>
      <c r="M49" s="161"/>
      <c r="N49" s="161"/>
      <c r="O49" s="161"/>
      <c r="P49" s="162"/>
      <c r="R49" s="146"/>
    </row>
    <row r="50" spans="1:18" ht="21.95" customHeight="1">
      <c r="A50" s="155">
        <v>5</v>
      </c>
      <c r="B50" s="155" t="s">
        <v>180</v>
      </c>
      <c r="C50" s="165" t="s">
        <v>181</v>
      </c>
      <c r="D50" s="188"/>
      <c r="E50" s="189"/>
      <c r="F50" s="199" t="s">
        <v>261</v>
      </c>
      <c r="G50" s="167"/>
      <c r="H50" s="168">
        <v>2</v>
      </c>
      <c r="I50" s="155" t="s">
        <v>183</v>
      </c>
      <c r="J50" s="159">
        <v>2</v>
      </c>
      <c r="K50" s="160"/>
      <c r="L50" s="160"/>
      <c r="M50" s="161"/>
      <c r="N50" s="161"/>
      <c r="O50" s="161"/>
      <c r="P50" s="169"/>
      <c r="R50" s="146"/>
    </row>
    <row r="51" spans="1:18" ht="21.95" customHeight="1">
      <c r="A51" s="155">
        <v>6</v>
      </c>
      <c r="B51" s="171" t="s">
        <v>270</v>
      </c>
      <c r="C51" s="171"/>
      <c r="D51" s="171"/>
      <c r="E51" s="171"/>
      <c r="F51" s="171"/>
      <c r="G51" s="171"/>
      <c r="H51" s="171"/>
      <c r="I51" s="171"/>
      <c r="J51" s="171"/>
      <c r="K51" s="172"/>
      <c r="L51" s="200"/>
      <c r="M51" s="174"/>
      <c r="N51" s="174"/>
      <c r="O51" s="174"/>
      <c r="P51" s="162"/>
      <c r="R51" s="146"/>
    </row>
    <row r="52" spans="1:18" ht="21.95" customHeight="1">
      <c r="A52" s="155">
        <v>7</v>
      </c>
      <c r="B52" s="156" t="s">
        <v>170</v>
      </c>
      <c r="C52" s="190" t="s">
        <v>191</v>
      </c>
      <c r="D52" s="158" t="s">
        <v>188</v>
      </c>
      <c r="E52" s="155">
        <v>530</v>
      </c>
      <c r="F52" s="155">
        <v>996</v>
      </c>
      <c r="G52" s="155">
        <v>600</v>
      </c>
      <c r="H52" s="155">
        <v>1</v>
      </c>
      <c r="I52" s="155" t="s">
        <v>156</v>
      </c>
      <c r="J52" s="159">
        <v>0.996</v>
      </c>
      <c r="K52" s="160"/>
      <c r="L52" s="160"/>
      <c r="M52" s="161"/>
      <c r="N52" s="161"/>
      <c r="O52" s="161"/>
      <c r="P52" s="162"/>
      <c r="R52" s="146"/>
    </row>
    <row r="53" spans="1:18" ht="21.95" customHeight="1">
      <c r="A53" s="155">
        <v>8</v>
      </c>
      <c r="B53" s="156"/>
      <c r="C53" s="191" t="s">
        <v>179</v>
      </c>
      <c r="D53" s="158" t="s">
        <v>176</v>
      </c>
      <c r="E53" s="155">
        <v>475</v>
      </c>
      <c r="F53" s="155">
        <v>480</v>
      </c>
      <c r="G53" s="155">
        <v>18</v>
      </c>
      <c r="H53" s="155">
        <v>2</v>
      </c>
      <c r="I53" s="155" t="s">
        <v>125</v>
      </c>
      <c r="J53" s="159">
        <v>0.45600000000000002</v>
      </c>
      <c r="K53" s="160"/>
      <c r="L53" s="160"/>
      <c r="M53" s="161"/>
      <c r="N53" s="161"/>
      <c r="O53" s="161"/>
      <c r="P53" s="162"/>
      <c r="R53" s="146"/>
    </row>
    <row r="54" spans="1:18" ht="21.95" customHeight="1">
      <c r="A54" s="155">
        <v>9</v>
      </c>
      <c r="B54" s="156"/>
      <c r="C54" s="191" t="s">
        <v>192</v>
      </c>
      <c r="D54" s="158" t="s">
        <v>176</v>
      </c>
      <c r="E54" s="155">
        <v>530</v>
      </c>
      <c r="F54" s="155">
        <v>600</v>
      </c>
      <c r="G54" s="155">
        <v>18</v>
      </c>
      <c r="H54" s="155">
        <v>1</v>
      </c>
      <c r="I54" s="155" t="s">
        <v>125</v>
      </c>
      <c r="J54" s="159">
        <v>0.318</v>
      </c>
      <c r="K54" s="160"/>
      <c r="L54" s="160"/>
      <c r="M54" s="161"/>
      <c r="N54" s="161"/>
      <c r="O54" s="161"/>
      <c r="P54" s="162"/>
      <c r="R54" s="146"/>
    </row>
    <row r="55" spans="1:18" ht="21.95" customHeight="1">
      <c r="A55" s="155">
        <v>10</v>
      </c>
      <c r="B55" s="156"/>
      <c r="C55" s="191" t="s">
        <v>177</v>
      </c>
      <c r="D55" s="158" t="s">
        <v>176</v>
      </c>
      <c r="E55" s="155">
        <v>960</v>
      </c>
      <c r="F55" s="155">
        <v>90</v>
      </c>
      <c r="G55" s="155">
        <v>18</v>
      </c>
      <c r="H55" s="155">
        <v>1</v>
      </c>
      <c r="I55" s="155" t="s">
        <v>125</v>
      </c>
      <c r="J55" s="159">
        <v>8.6400000000000005E-2</v>
      </c>
      <c r="K55" s="160"/>
      <c r="L55" s="160"/>
      <c r="M55" s="161"/>
      <c r="N55" s="161"/>
      <c r="O55" s="161"/>
      <c r="P55" s="162"/>
      <c r="R55" s="146"/>
    </row>
    <row r="56" spans="1:18" ht="21.95" customHeight="1">
      <c r="A56" s="155">
        <v>11</v>
      </c>
      <c r="B56" s="156"/>
      <c r="C56" s="191" t="s">
        <v>177</v>
      </c>
      <c r="D56" s="158" t="s">
        <v>176</v>
      </c>
      <c r="E56" s="155">
        <v>530</v>
      </c>
      <c r="F56" s="155">
        <v>18</v>
      </c>
      <c r="G56" s="155">
        <v>18</v>
      </c>
      <c r="H56" s="155">
        <v>1</v>
      </c>
      <c r="I56" s="155" t="s">
        <v>125</v>
      </c>
      <c r="J56" s="159">
        <v>9.5399999999999999E-3</v>
      </c>
      <c r="K56" s="160"/>
      <c r="L56" s="160"/>
      <c r="M56" s="161"/>
      <c r="N56" s="161"/>
      <c r="O56" s="161"/>
      <c r="P56" s="162"/>
      <c r="R56" s="146"/>
    </row>
    <row r="57" spans="1:18" ht="21.95" customHeight="1">
      <c r="A57" s="155">
        <v>12</v>
      </c>
      <c r="B57" s="155" t="s">
        <v>180</v>
      </c>
      <c r="C57" s="165" t="s">
        <v>181</v>
      </c>
      <c r="D57" s="188"/>
      <c r="E57" s="189"/>
      <c r="F57" s="167">
        <v>960</v>
      </c>
      <c r="G57" s="167"/>
      <c r="H57" s="168">
        <v>1</v>
      </c>
      <c r="I57" s="155" t="s">
        <v>183</v>
      </c>
      <c r="J57" s="159">
        <v>1</v>
      </c>
      <c r="K57" s="160"/>
      <c r="L57" s="160"/>
      <c r="M57" s="161"/>
      <c r="N57" s="161"/>
      <c r="O57" s="161"/>
      <c r="P57" s="169"/>
      <c r="R57" s="146"/>
    </row>
    <row r="58" spans="1:18" ht="21.95" customHeight="1">
      <c r="A58" s="155">
        <v>13</v>
      </c>
      <c r="B58" s="155" t="s">
        <v>193</v>
      </c>
      <c r="C58" s="190" t="s">
        <v>194</v>
      </c>
      <c r="D58" s="190" t="s">
        <v>195</v>
      </c>
      <c r="E58" s="192">
        <v>1000</v>
      </c>
      <c r="F58" s="193">
        <v>600</v>
      </c>
      <c r="G58" s="193"/>
      <c r="H58" s="194">
        <v>1</v>
      </c>
      <c r="I58" s="195" t="s">
        <v>156</v>
      </c>
      <c r="J58" s="159">
        <v>1</v>
      </c>
      <c r="K58" s="160"/>
      <c r="L58" s="160"/>
      <c r="M58" s="161"/>
      <c r="N58" s="161"/>
      <c r="O58" s="161"/>
      <c r="P58" s="196" t="s">
        <v>196</v>
      </c>
      <c r="R58" s="146"/>
    </row>
    <row r="59" spans="1:18" ht="21.95" customHeight="1">
      <c r="A59" s="155">
        <v>14</v>
      </c>
      <c r="B59" s="171" t="str">
        <f>K43&amp;"地柜小计"</f>
        <v>C2主卫地柜小计</v>
      </c>
      <c r="C59" s="171"/>
      <c r="D59" s="171"/>
      <c r="E59" s="171"/>
      <c r="F59" s="171"/>
      <c r="G59" s="171"/>
      <c r="H59" s="171"/>
      <c r="I59" s="171"/>
      <c r="J59" s="171"/>
      <c r="K59" s="172"/>
      <c r="L59" s="200"/>
      <c r="M59" s="174"/>
      <c r="N59" s="174"/>
      <c r="O59" s="174"/>
      <c r="P59" s="162"/>
      <c r="R59" s="146"/>
    </row>
    <row r="60" spans="1:18" ht="21.95" customHeight="1">
      <c r="A60" s="171" t="str">
        <f>K43&amp;"综合单价"</f>
        <v>C2主卫综合单价</v>
      </c>
      <c r="B60" s="171"/>
      <c r="C60" s="171"/>
      <c r="D60" s="171"/>
      <c r="E60" s="171"/>
      <c r="F60" s="171"/>
      <c r="G60" s="171"/>
      <c r="H60" s="171"/>
      <c r="I60" s="171"/>
      <c r="J60" s="171"/>
      <c r="K60" s="197"/>
      <c r="L60" s="178"/>
      <c r="M60" s="174"/>
      <c r="N60" s="174"/>
      <c r="O60" s="174"/>
      <c r="P60" s="162"/>
      <c r="R60" s="146"/>
    </row>
    <row r="61" spans="1:18" ht="21.95" customHeight="1">
      <c r="A61" s="179" t="s">
        <v>184</v>
      </c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R61" s="146"/>
    </row>
    <row r="62" spans="1:18" ht="21.95" customHeight="1">
      <c r="R62" s="146"/>
    </row>
    <row r="63" spans="1:18" ht="21.95" customHeight="1">
      <c r="A63" s="136" t="str">
        <f>K64&amp;"报价清单"</f>
        <v>C2次卫报价清单</v>
      </c>
      <c r="B63" s="136"/>
      <c r="C63" s="136"/>
      <c r="D63" s="137"/>
      <c r="E63" s="136"/>
      <c r="F63" s="136"/>
      <c r="G63" s="136"/>
      <c r="H63" s="136"/>
      <c r="I63" s="136"/>
      <c r="J63" s="136"/>
      <c r="K63" s="138"/>
      <c r="L63" s="138"/>
      <c r="M63" s="136"/>
      <c r="N63" s="136"/>
      <c r="O63" s="136"/>
      <c r="P63" s="136"/>
      <c r="R63" s="146"/>
    </row>
    <row r="64" spans="1:18" ht="21.95" customHeight="1">
      <c r="A64" s="140" t="s">
        <v>157</v>
      </c>
      <c r="B64" s="140"/>
      <c r="C64" s="141"/>
      <c r="D64" s="141"/>
      <c r="E64" s="141"/>
      <c r="F64" s="141"/>
      <c r="G64" s="141"/>
      <c r="H64" s="141"/>
      <c r="I64" s="140" t="s">
        <v>14</v>
      </c>
      <c r="J64" s="185"/>
      <c r="K64" s="143" t="s">
        <v>271</v>
      </c>
      <c r="L64" s="144"/>
      <c r="M64" s="144"/>
      <c r="N64" s="144"/>
      <c r="O64" s="144"/>
      <c r="P64" s="145"/>
      <c r="R64" s="146"/>
    </row>
    <row r="65" spans="1:18" ht="21.95" customHeight="1">
      <c r="A65" s="147" t="s">
        <v>13</v>
      </c>
      <c r="B65" s="147" t="s">
        <v>132</v>
      </c>
      <c r="C65" s="147" t="s">
        <v>159</v>
      </c>
      <c r="D65" s="147"/>
      <c r="E65" s="148" t="s">
        <v>160</v>
      </c>
      <c r="F65" s="149"/>
      <c r="G65" s="150"/>
      <c r="H65" s="147" t="s">
        <v>81</v>
      </c>
      <c r="I65" s="147" t="s">
        <v>79</v>
      </c>
      <c r="J65" s="147" t="s">
        <v>161</v>
      </c>
      <c r="K65" s="147" t="s">
        <v>137</v>
      </c>
      <c r="L65" s="147" t="s">
        <v>48</v>
      </c>
      <c r="M65" s="147" t="s">
        <v>162</v>
      </c>
      <c r="N65" s="147" t="s">
        <v>163</v>
      </c>
      <c r="O65" s="147" t="s">
        <v>164</v>
      </c>
      <c r="P65" s="147" t="s">
        <v>22</v>
      </c>
      <c r="R65" s="146"/>
    </row>
    <row r="66" spans="1:18" ht="21.95" customHeight="1">
      <c r="A66" s="147"/>
      <c r="B66" s="147"/>
      <c r="C66" s="153" t="s">
        <v>165</v>
      </c>
      <c r="D66" s="153" t="s">
        <v>166</v>
      </c>
      <c r="E66" s="153" t="s">
        <v>167</v>
      </c>
      <c r="F66" s="153" t="s">
        <v>168</v>
      </c>
      <c r="G66" s="153" t="s">
        <v>169</v>
      </c>
      <c r="H66" s="147"/>
      <c r="I66" s="147"/>
      <c r="J66" s="147"/>
      <c r="K66" s="147"/>
      <c r="L66" s="147"/>
      <c r="M66" s="147"/>
      <c r="N66" s="147"/>
      <c r="O66" s="147"/>
      <c r="P66" s="147"/>
      <c r="R66" s="146"/>
    </row>
    <row r="67" spans="1:18" ht="21.95" customHeight="1">
      <c r="A67" s="155">
        <v>1</v>
      </c>
      <c r="B67" s="186" t="s">
        <v>170</v>
      </c>
      <c r="C67" s="157" t="s">
        <v>186</v>
      </c>
      <c r="D67" s="158" t="s">
        <v>187</v>
      </c>
      <c r="E67" s="155">
        <v>900</v>
      </c>
      <c r="F67" s="155">
        <v>900</v>
      </c>
      <c r="G67" s="155">
        <v>150</v>
      </c>
      <c r="H67" s="155">
        <v>1</v>
      </c>
      <c r="I67" s="155" t="s">
        <v>125</v>
      </c>
      <c r="J67" s="159">
        <f>E67/1000*F67/1000</f>
        <v>0.81</v>
      </c>
      <c r="K67" s="160"/>
      <c r="L67" s="160"/>
      <c r="M67" s="161"/>
      <c r="N67" s="161"/>
      <c r="O67" s="161"/>
      <c r="P67" s="162"/>
      <c r="R67" s="146"/>
    </row>
    <row r="68" spans="1:18" ht="21.95" customHeight="1">
      <c r="A68" s="155">
        <v>2</v>
      </c>
      <c r="B68" s="187"/>
      <c r="C68" s="163" t="s">
        <v>175</v>
      </c>
      <c r="D68" s="158" t="s">
        <v>188</v>
      </c>
      <c r="E68" s="155">
        <f>900-18-18</f>
        <v>864</v>
      </c>
      <c r="F68" s="155">
        <v>50</v>
      </c>
      <c r="G68" s="155">
        <v>18</v>
      </c>
      <c r="H68" s="155">
        <v>1</v>
      </c>
      <c r="I68" s="155" t="s">
        <v>125</v>
      </c>
      <c r="J68" s="159">
        <f t="shared" ref="J68:J70" si="3">E68/1000*F68/1000*H68</f>
        <v>4.3200000000000002E-2</v>
      </c>
      <c r="K68" s="160"/>
      <c r="L68" s="160"/>
      <c r="M68" s="161"/>
      <c r="N68" s="161"/>
      <c r="O68" s="161"/>
      <c r="P68" s="162"/>
      <c r="R68" s="146"/>
    </row>
    <row r="69" spans="1:18" ht="21.95" customHeight="1">
      <c r="A69" s="155">
        <v>3</v>
      </c>
      <c r="B69" s="187"/>
      <c r="C69" s="163" t="s">
        <v>179</v>
      </c>
      <c r="D69" s="158" t="s">
        <v>189</v>
      </c>
      <c r="E69" s="155">
        <v>732</v>
      </c>
      <c r="F69" s="155">
        <v>200</v>
      </c>
      <c r="G69" s="155">
        <v>18</v>
      </c>
      <c r="H69" s="155">
        <v>2</v>
      </c>
      <c r="I69" s="155" t="s">
        <v>125</v>
      </c>
      <c r="J69" s="159">
        <f t="shared" si="3"/>
        <v>0.2928</v>
      </c>
      <c r="K69" s="160"/>
      <c r="L69" s="160"/>
      <c r="M69" s="161"/>
      <c r="N69" s="161"/>
      <c r="O69" s="161"/>
      <c r="P69" s="162"/>
      <c r="R69" s="146"/>
    </row>
    <row r="70" spans="1:18" ht="21.95" customHeight="1">
      <c r="A70" s="155">
        <v>4</v>
      </c>
      <c r="B70" s="187"/>
      <c r="C70" s="163" t="s">
        <v>179</v>
      </c>
      <c r="D70" s="158" t="s">
        <v>189</v>
      </c>
      <c r="E70" s="155">
        <v>732</v>
      </c>
      <c r="F70" s="155">
        <v>500</v>
      </c>
      <c r="G70" s="155">
        <f>G69</f>
        <v>18</v>
      </c>
      <c r="H70" s="155">
        <v>1</v>
      </c>
      <c r="I70" s="155" t="s">
        <v>125</v>
      </c>
      <c r="J70" s="159">
        <f t="shared" si="3"/>
        <v>0.36599999999999999</v>
      </c>
      <c r="K70" s="160"/>
      <c r="L70" s="160"/>
      <c r="M70" s="161"/>
      <c r="N70" s="161"/>
      <c r="O70" s="161"/>
      <c r="P70" s="162"/>
      <c r="R70" s="146"/>
    </row>
    <row r="71" spans="1:18" ht="21.95" customHeight="1">
      <c r="A71" s="155">
        <v>5</v>
      </c>
      <c r="B71" s="155" t="s">
        <v>180</v>
      </c>
      <c r="C71" s="165" t="s">
        <v>181</v>
      </c>
      <c r="D71" s="188"/>
      <c r="E71" s="189"/>
      <c r="F71" s="167" t="s">
        <v>261</v>
      </c>
      <c r="G71" s="167"/>
      <c r="H71" s="168">
        <v>2</v>
      </c>
      <c r="I71" s="155" t="s">
        <v>183</v>
      </c>
      <c r="J71" s="159">
        <f>H71</f>
        <v>2</v>
      </c>
      <c r="K71" s="160"/>
      <c r="L71" s="160"/>
      <c r="M71" s="161"/>
      <c r="N71" s="161"/>
      <c r="O71" s="161"/>
      <c r="P71" s="169"/>
      <c r="R71" s="146"/>
    </row>
    <row r="72" spans="1:18" ht="21.95" customHeight="1">
      <c r="A72" s="155">
        <v>6</v>
      </c>
      <c r="B72" s="171" t="str">
        <f>K64&amp;"镜柜小计"</f>
        <v>C2次卫镜柜小计</v>
      </c>
      <c r="C72" s="171"/>
      <c r="D72" s="171"/>
      <c r="E72" s="171"/>
      <c r="F72" s="171"/>
      <c r="G72" s="171"/>
      <c r="H72" s="171"/>
      <c r="I72" s="171"/>
      <c r="J72" s="171"/>
      <c r="K72" s="172"/>
      <c r="L72" s="200"/>
      <c r="M72" s="174"/>
      <c r="N72" s="174"/>
      <c r="O72" s="174"/>
      <c r="P72" s="162"/>
      <c r="R72" s="146"/>
    </row>
    <row r="73" spans="1:18" ht="21.95" customHeight="1">
      <c r="A73" s="155">
        <v>7</v>
      </c>
      <c r="B73" s="156" t="s">
        <v>170</v>
      </c>
      <c r="C73" s="190" t="s">
        <v>191</v>
      </c>
      <c r="D73" s="158" t="s">
        <v>188</v>
      </c>
      <c r="E73" s="155">
        <v>530</v>
      </c>
      <c r="F73" s="155">
        <f>18+18+430+430</f>
        <v>896</v>
      </c>
      <c r="G73" s="155">
        <v>600</v>
      </c>
      <c r="H73" s="155">
        <v>1</v>
      </c>
      <c r="I73" s="155" t="s">
        <v>156</v>
      </c>
      <c r="J73" s="159">
        <f>F73/1000</f>
        <v>0.89600000000000002</v>
      </c>
      <c r="K73" s="160"/>
      <c r="L73" s="160"/>
      <c r="M73" s="161"/>
      <c r="N73" s="161"/>
      <c r="O73" s="161"/>
      <c r="P73" s="162"/>
      <c r="R73" s="146"/>
    </row>
    <row r="74" spans="1:18" ht="21.95" customHeight="1">
      <c r="A74" s="155">
        <v>8</v>
      </c>
      <c r="B74" s="156"/>
      <c r="C74" s="191" t="s">
        <v>179</v>
      </c>
      <c r="D74" s="158" t="s">
        <v>176</v>
      </c>
      <c r="E74" s="155">
        <v>475</v>
      </c>
      <c r="F74" s="155">
        <v>430</v>
      </c>
      <c r="G74" s="155">
        <v>18</v>
      </c>
      <c r="H74" s="155">
        <v>2</v>
      </c>
      <c r="I74" s="155" t="s">
        <v>125</v>
      </c>
      <c r="J74" s="159">
        <f t="shared" ref="J74:J77" si="4">E74/1000*F74/1000*H74</f>
        <v>0.40849999999999997</v>
      </c>
      <c r="K74" s="160"/>
      <c r="L74" s="160"/>
      <c r="M74" s="161"/>
      <c r="N74" s="161"/>
      <c r="O74" s="161"/>
      <c r="P74" s="162"/>
      <c r="R74" s="146"/>
    </row>
    <row r="75" spans="1:18" ht="21.95" customHeight="1">
      <c r="A75" s="155">
        <v>9</v>
      </c>
      <c r="B75" s="156"/>
      <c r="C75" s="191" t="s">
        <v>192</v>
      </c>
      <c r="D75" s="158" t="s">
        <v>176</v>
      </c>
      <c r="E75" s="155">
        <v>530</v>
      </c>
      <c r="F75" s="155">
        <v>600</v>
      </c>
      <c r="G75" s="155">
        <v>18</v>
      </c>
      <c r="H75" s="155">
        <v>1</v>
      </c>
      <c r="I75" s="155" t="s">
        <v>125</v>
      </c>
      <c r="J75" s="159">
        <f t="shared" si="4"/>
        <v>0.318</v>
      </c>
      <c r="K75" s="160"/>
      <c r="L75" s="160"/>
      <c r="M75" s="161"/>
      <c r="N75" s="161"/>
      <c r="O75" s="161"/>
      <c r="P75" s="162"/>
      <c r="R75" s="146"/>
    </row>
    <row r="76" spans="1:18" ht="21.95" customHeight="1">
      <c r="A76" s="155">
        <v>10</v>
      </c>
      <c r="B76" s="156"/>
      <c r="C76" s="191" t="s">
        <v>177</v>
      </c>
      <c r="D76" s="158" t="s">
        <v>176</v>
      </c>
      <c r="E76" s="155">
        <f>430*2</f>
        <v>860</v>
      </c>
      <c r="F76" s="155">
        <v>90</v>
      </c>
      <c r="G76" s="155">
        <v>18</v>
      </c>
      <c r="H76" s="155">
        <v>1</v>
      </c>
      <c r="I76" s="155" t="s">
        <v>125</v>
      </c>
      <c r="J76" s="159">
        <f t="shared" si="4"/>
        <v>7.740000000000001E-2</v>
      </c>
      <c r="K76" s="160"/>
      <c r="L76" s="160"/>
      <c r="M76" s="161"/>
      <c r="N76" s="161"/>
      <c r="O76" s="161"/>
      <c r="P76" s="162"/>
      <c r="R76" s="146"/>
    </row>
    <row r="77" spans="1:18" ht="21.95" customHeight="1">
      <c r="A77" s="155">
        <v>11</v>
      </c>
      <c r="B77" s="156"/>
      <c r="C77" s="191" t="s">
        <v>177</v>
      </c>
      <c r="D77" s="158" t="s">
        <v>176</v>
      </c>
      <c r="E77" s="155">
        <v>530</v>
      </c>
      <c r="F77" s="155">
        <v>18</v>
      </c>
      <c r="G77" s="155">
        <v>18</v>
      </c>
      <c r="H77" s="155">
        <v>1</v>
      </c>
      <c r="I77" s="155" t="s">
        <v>125</v>
      </c>
      <c r="J77" s="159">
        <f t="shared" si="4"/>
        <v>9.5400000000000016E-3</v>
      </c>
      <c r="K77" s="160"/>
      <c r="L77" s="160"/>
      <c r="M77" s="161"/>
      <c r="N77" s="161"/>
      <c r="O77" s="161"/>
      <c r="P77" s="162"/>
      <c r="R77" s="146"/>
    </row>
    <row r="78" spans="1:18" ht="21.95" customHeight="1">
      <c r="A78" s="155">
        <v>12</v>
      </c>
      <c r="B78" s="155" t="s">
        <v>180</v>
      </c>
      <c r="C78" s="165" t="s">
        <v>181</v>
      </c>
      <c r="D78" s="188"/>
      <c r="E78" s="189"/>
      <c r="F78" s="167">
        <v>860</v>
      </c>
      <c r="G78" s="167"/>
      <c r="H78" s="168">
        <v>1</v>
      </c>
      <c r="I78" s="155" t="s">
        <v>183</v>
      </c>
      <c r="J78" s="159">
        <f>H78</f>
        <v>1</v>
      </c>
      <c r="K78" s="160"/>
      <c r="L78" s="160"/>
      <c r="M78" s="161"/>
      <c r="N78" s="161"/>
      <c r="O78" s="161"/>
      <c r="P78" s="169"/>
      <c r="R78" s="146"/>
    </row>
    <row r="79" spans="1:18" ht="21.95" customHeight="1">
      <c r="A79" s="155">
        <v>13</v>
      </c>
      <c r="B79" s="155" t="s">
        <v>193</v>
      </c>
      <c r="C79" s="190" t="s">
        <v>194</v>
      </c>
      <c r="D79" s="190" t="s">
        <v>195</v>
      </c>
      <c r="E79" s="192">
        <v>900</v>
      </c>
      <c r="F79" s="193">
        <v>600</v>
      </c>
      <c r="G79" s="193"/>
      <c r="H79" s="194">
        <v>0.9</v>
      </c>
      <c r="I79" s="195" t="s">
        <v>156</v>
      </c>
      <c r="J79" s="159">
        <f>H79</f>
        <v>0.9</v>
      </c>
      <c r="K79" s="160"/>
      <c r="L79" s="160"/>
      <c r="M79" s="161"/>
      <c r="N79" s="161"/>
      <c r="O79" s="161"/>
      <c r="P79" s="196" t="s">
        <v>196</v>
      </c>
      <c r="R79" s="146"/>
    </row>
    <row r="80" spans="1:18" ht="21.95" customHeight="1">
      <c r="A80" s="155">
        <v>14</v>
      </c>
      <c r="B80" s="171" t="str">
        <f>K64&amp;"地柜小计"</f>
        <v>C2次卫地柜小计</v>
      </c>
      <c r="C80" s="171"/>
      <c r="D80" s="171"/>
      <c r="E80" s="171"/>
      <c r="F80" s="171"/>
      <c r="G80" s="171"/>
      <c r="H80" s="171"/>
      <c r="I80" s="171"/>
      <c r="J80" s="171"/>
      <c r="K80" s="172"/>
      <c r="L80" s="200"/>
      <c r="M80" s="174"/>
      <c r="N80" s="174"/>
      <c r="O80" s="174"/>
      <c r="P80" s="162"/>
      <c r="R80" s="146"/>
    </row>
    <row r="81" spans="1:18" ht="21.95" customHeight="1">
      <c r="A81" s="171" t="str">
        <f>K64&amp;"综合单价"</f>
        <v>C2次卫综合单价</v>
      </c>
      <c r="B81" s="171"/>
      <c r="C81" s="171"/>
      <c r="D81" s="171"/>
      <c r="E81" s="171"/>
      <c r="F81" s="171"/>
      <c r="G81" s="171"/>
      <c r="H81" s="171"/>
      <c r="I81" s="171"/>
      <c r="J81" s="171"/>
      <c r="K81" s="197"/>
      <c r="L81" s="178"/>
      <c r="M81" s="174"/>
      <c r="N81" s="174"/>
      <c r="O81" s="174"/>
      <c r="P81" s="162"/>
      <c r="R81" s="146"/>
    </row>
    <row r="82" spans="1:18" ht="21.95" customHeight="1">
      <c r="A82" s="179" t="s">
        <v>184</v>
      </c>
      <c r="B82" s="179"/>
      <c r="C82" s="179"/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R82" s="146"/>
    </row>
    <row r="83" spans="1:18" ht="21.95" customHeight="1">
      <c r="A83" s="179"/>
      <c r="B83" s="179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R83" s="146"/>
    </row>
    <row r="84" spans="1:18" ht="21.95" customHeight="1">
      <c r="A84" s="136" t="str">
        <f>K85&amp;"报价清单"</f>
        <v>C2厨房A面报价清单</v>
      </c>
      <c r="B84" s="136"/>
      <c r="C84" s="136"/>
      <c r="D84" s="137"/>
      <c r="E84" s="136"/>
      <c r="F84" s="136"/>
      <c r="G84" s="136"/>
      <c r="H84" s="136"/>
      <c r="I84" s="136"/>
      <c r="J84" s="136"/>
      <c r="K84" s="138"/>
      <c r="L84" s="138"/>
      <c r="M84" s="136"/>
      <c r="N84" s="136"/>
      <c r="O84" s="136"/>
      <c r="P84" s="136"/>
      <c r="R84" s="146"/>
    </row>
    <row r="85" spans="1:18" ht="21.95" customHeight="1">
      <c r="A85" s="140" t="s">
        <v>157</v>
      </c>
      <c r="B85" s="140"/>
      <c r="C85" s="141"/>
      <c r="D85" s="141"/>
      <c r="E85" s="141"/>
      <c r="F85" s="141"/>
      <c r="G85" s="141"/>
      <c r="H85" s="141"/>
      <c r="I85" s="140" t="s">
        <v>14</v>
      </c>
      <c r="J85" s="185"/>
      <c r="K85" s="143" t="s">
        <v>272</v>
      </c>
      <c r="L85" s="144"/>
      <c r="M85" s="144"/>
      <c r="N85" s="144"/>
      <c r="O85" s="144"/>
      <c r="P85" s="145"/>
      <c r="R85" s="146"/>
    </row>
    <row r="86" spans="1:18" ht="21.95" customHeight="1">
      <c r="A86" s="147" t="s">
        <v>13</v>
      </c>
      <c r="B86" s="147" t="s">
        <v>132</v>
      </c>
      <c r="C86" s="147" t="s">
        <v>159</v>
      </c>
      <c r="D86" s="147"/>
      <c r="E86" s="148" t="s">
        <v>160</v>
      </c>
      <c r="F86" s="149"/>
      <c r="G86" s="150"/>
      <c r="H86" s="147" t="s">
        <v>81</v>
      </c>
      <c r="I86" s="147" t="s">
        <v>79</v>
      </c>
      <c r="J86" s="147" t="s">
        <v>161</v>
      </c>
      <c r="K86" s="147" t="s">
        <v>137</v>
      </c>
      <c r="L86" s="147" t="s">
        <v>48</v>
      </c>
      <c r="M86" s="147" t="s">
        <v>162</v>
      </c>
      <c r="N86" s="147" t="s">
        <v>163</v>
      </c>
      <c r="O86" s="147" t="s">
        <v>164</v>
      </c>
      <c r="P86" s="147" t="s">
        <v>22</v>
      </c>
      <c r="R86" s="146"/>
    </row>
    <row r="87" spans="1:18" ht="21.95" customHeight="1">
      <c r="A87" s="147"/>
      <c r="B87" s="147"/>
      <c r="C87" s="153" t="s">
        <v>165</v>
      </c>
      <c r="D87" s="153" t="s">
        <v>166</v>
      </c>
      <c r="E87" s="153" t="s">
        <v>167</v>
      </c>
      <c r="F87" s="153" t="s">
        <v>168</v>
      </c>
      <c r="G87" s="153" t="s">
        <v>169</v>
      </c>
      <c r="H87" s="147"/>
      <c r="I87" s="147"/>
      <c r="J87" s="147"/>
      <c r="K87" s="147"/>
      <c r="L87" s="147"/>
      <c r="M87" s="147"/>
      <c r="N87" s="147"/>
      <c r="O87" s="147"/>
      <c r="P87" s="147"/>
      <c r="R87" s="146"/>
    </row>
    <row r="88" spans="1:18" ht="21.95" customHeight="1">
      <c r="A88" s="155">
        <v>1</v>
      </c>
      <c r="B88" s="186" t="s">
        <v>170</v>
      </c>
      <c r="C88" s="157" t="s">
        <v>186</v>
      </c>
      <c r="D88" s="158" t="s">
        <v>187</v>
      </c>
      <c r="E88" s="155">
        <v>800</v>
      </c>
      <c r="F88" s="155">
        <f>45+364+364+364+364+450+450+544+45</f>
        <v>2990</v>
      </c>
      <c r="G88" s="155">
        <v>350</v>
      </c>
      <c r="H88" s="155">
        <v>1</v>
      </c>
      <c r="I88" s="155" t="s">
        <v>156</v>
      </c>
      <c r="J88" s="159">
        <f>F88/1000</f>
        <v>2.99</v>
      </c>
      <c r="K88" s="160"/>
      <c r="L88" s="160"/>
      <c r="M88" s="161"/>
      <c r="N88" s="161"/>
      <c r="O88" s="161"/>
      <c r="P88" s="162"/>
      <c r="R88" s="146"/>
    </row>
    <row r="89" spans="1:18" ht="21.95" customHeight="1">
      <c r="A89" s="155">
        <v>2</v>
      </c>
      <c r="B89" s="187"/>
      <c r="C89" s="163" t="s">
        <v>175</v>
      </c>
      <c r="D89" s="158" t="s">
        <v>199</v>
      </c>
      <c r="E89" s="155">
        <f>2990-45-45</f>
        <v>2900</v>
      </c>
      <c r="F89" s="155">
        <v>50</v>
      </c>
      <c r="G89" s="155">
        <v>18</v>
      </c>
      <c r="H89" s="155">
        <v>1</v>
      </c>
      <c r="I89" s="155" t="s">
        <v>125</v>
      </c>
      <c r="J89" s="159">
        <f t="shared" ref="J89:J93" si="5">E89/1000*F89/1000*H89</f>
        <v>0.14499999999999999</v>
      </c>
      <c r="K89" s="160"/>
      <c r="L89" s="160"/>
      <c r="M89" s="161"/>
      <c r="N89" s="161"/>
      <c r="O89" s="161"/>
      <c r="P89" s="162"/>
      <c r="R89" s="146"/>
    </row>
    <row r="90" spans="1:18" ht="21.95" customHeight="1">
      <c r="A90" s="155">
        <v>3</v>
      </c>
      <c r="B90" s="156"/>
      <c r="C90" s="191" t="s">
        <v>177</v>
      </c>
      <c r="D90" s="158" t="s">
        <v>199</v>
      </c>
      <c r="E90" s="155">
        <v>800</v>
      </c>
      <c r="F90" s="155">
        <v>45</v>
      </c>
      <c r="G90" s="155">
        <v>18</v>
      </c>
      <c r="H90" s="155">
        <v>2</v>
      </c>
      <c r="I90" s="155" t="s">
        <v>125</v>
      </c>
      <c r="J90" s="159">
        <f t="shared" si="5"/>
        <v>7.1999999999999995E-2</v>
      </c>
      <c r="K90" s="160"/>
      <c r="L90" s="160"/>
      <c r="M90" s="161"/>
      <c r="N90" s="161"/>
      <c r="O90" s="161"/>
      <c r="P90" s="162"/>
      <c r="R90" s="146"/>
    </row>
    <row r="91" spans="1:18" ht="21.95" customHeight="1">
      <c r="A91" s="155">
        <v>4</v>
      </c>
      <c r="B91" s="187"/>
      <c r="C91" s="163" t="s">
        <v>179</v>
      </c>
      <c r="D91" s="158" t="s">
        <v>199</v>
      </c>
      <c r="E91" s="155">
        <v>750</v>
      </c>
      <c r="F91" s="155">
        <v>364</v>
      </c>
      <c r="G91" s="155">
        <v>18</v>
      </c>
      <c r="H91" s="155">
        <v>4</v>
      </c>
      <c r="I91" s="155" t="s">
        <v>125</v>
      </c>
      <c r="J91" s="159">
        <f t="shared" si="5"/>
        <v>1.0920000000000001</v>
      </c>
      <c r="K91" s="160"/>
      <c r="L91" s="160"/>
      <c r="M91" s="161"/>
      <c r="N91" s="161"/>
      <c r="O91" s="161"/>
      <c r="P91" s="162"/>
      <c r="R91" s="146"/>
    </row>
    <row r="92" spans="1:18" ht="21.95" customHeight="1">
      <c r="A92" s="155">
        <v>5</v>
      </c>
      <c r="B92" s="187"/>
      <c r="C92" s="163" t="s">
        <v>179</v>
      </c>
      <c r="D92" s="158" t="s">
        <v>199</v>
      </c>
      <c r="E92" s="155">
        <v>650</v>
      </c>
      <c r="F92" s="155">
        <v>450</v>
      </c>
      <c r="G92" s="155">
        <v>18</v>
      </c>
      <c r="H92" s="155">
        <v>2</v>
      </c>
      <c r="I92" s="155" t="s">
        <v>125</v>
      </c>
      <c r="J92" s="159">
        <f t="shared" si="5"/>
        <v>0.58499999999999996</v>
      </c>
      <c r="K92" s="160"/>
      <c r="L92" s="160"/>
      <c r="M92" s="161"/>
      <c r="N92" s="161"/>
      <c r="O92" s="161"/>
      <c r="P92" s="162"/>
      <c r="R92" s="146"/>
    </row>
    <row r="93" spans="1:18" ht="21.95" customHeight="1">
      <c r="A93" s="155">
        <v>6</v>
      </c>
      <c r="B93" s="187"/>
      <c r="C93" s="163" t="s">
        <v>179</v>
      </c>
      <c r="D93" s="158" t="s">
        <v>199</v>
      </c>
      <c r="E93" s="155">
        <v>750</v>
      </c>
      <c r="F93" s="155">
        <v>544</v>
      </c>
      <c r="G93" s="155">
        <f>G91</f>
        <v>18</v>
      </c>
      <c r="H93" s="155">
        <v>1</v>
      </c>
      <c r="I93" s="155" t="s">
        <v>125</v>
      </c>
      <c r="J93" s="159">
        <f t="shared" si="5"/>
        <v>0.40799999999999997</v>
      </c>
      <c r="K93" s="160"/>
      <c r="L93" s="160"/>
      <c r="M93" s="161"/>
      <c r="N93" s="161"/>
      <c r="O93" s="161"/>
      <c r="P93" s="162"/>
      <c r="R93" s="146"/>
    </row>
    <row r="94" spans="1:18" ht="21.95" customHeight="1">
      <c r="A94" s="155">
        <v>7</v>
      </c>
      <c r="B94" s="186" t="s">
        <v>180</v>
      </c>
      <c r="C94" s="165" t="s">
        <v>181</v>
      </c>
      <c r="D94" s="188"/>
      <c r="E94" s="189"/>
      <c r="F94" s="167">
        <v>692</v>
      </c>
      <c r="G94" s="167"/>
      <c r="H94" s="168">
        <v>2</v>
      </c>
      <c r="I94" s="155" t="s">
        <v>183</v>
      </c>
      <c r="J94" s="159">
        <f>H94</f>
        <v>2</v>
      </c>
      <c r="K94" s="160"/>
      <c r="L94" s="160"/>
      <c r="M94" s="161"/>
      <c r="N94" s="161"/>
      <c r="O94" s="161"/>
      <c r="P94" s="169"/>
      <c r="R94" s="146"/>
    </row>
    <row r="95" spans="1:18" ht="21.95" customHeight="1">
      <c r="A95" s="155">
        <v>8</v>
      </c>
      <c r="B95" s="202"/>
      <c r="C95" s="165" t="s">
        <v>181</v>
      </c>
      <c r="D95" s="188"/>
      <c r="E95" s="189"/>
      <c r="F95" s="167">
        <f>544-18-18</f>
        <v>508</v>
      </c>
      <c r="G95" s="167"/>
      <c r="H95" s="168">
        <v>1</v>
      </c>
      <c r="I95" s="155" t="s">
        <v>183</v>
      </c>
      <c r="J95" s="159">
        <f>H95</f>
        <v>1</v>
      </c>
      <c r="K95" s="160"/>
      <c r="L95" s="160"/>
      <c r="M95" s="161"/>
      <c r="N95" s="161"/>
      <c r="O95" s="161"/>
      <c r="P95" s="169"/>
      <c r="R95" s="146"/>
    </row>
    <row r="96" spans="1:18" ht="21.95" customHeight="1">
      <c r="A96" s="155">
        <v>7</v>
      </c>
      <c r="B96" s="171" t="str">
        <f>K85&amp;"吊柜小计"</f>
        <v>C2厨房A面吊柜小计</v>
      </c>
      <c r="C96" s="171"/>
      <c r="D96" s="171"/>
      <c r="E96" s="171"/>
      <c r="F96" s="171"/>
      <c r="G96" s="171"/>
      <c r="H96" s="171"/>
      <c r="I96" s="171"/>
      <c r="J96" s="171"/>
      <c r="K96" s="172"/>
      <c r="L96" s="200"/>
      <c r="M96" s="174"/>
      <c r="N96" s="174"/>
      <c r="O96" s="174"/>
      <c r="P96" s="162"/>
      <c r="R96" s="146"/>
    </row>
    <row r="97" spans="1:18" ht="21.95" customHeight="1">
      <c r="A97" s="155">
        <v>8</v>
      </c>
      <c r="B97" s="156" t="s">
        <v>170</v>
      </c>
      <c r="C97" s="190" t="s">
        <v>200</v>
      </c>
      <c r="D97" s="158" t="s">
        <v>188</v>
      </c>
      <c r="E97" s="155">
        <v>750</v>
      </c>
      <c r="F97" s="155">
        <f>45+364*4+900+364+45</f>
        <v>2810</v>
      </c>
      <c r="G97" s="155">
        <v>570</v>
      </c>
      <c r="H97" s="155">
        <v>1</v>
      </c>
      <c r="I97" s="155" t="s">
        <v>156</v>
      </c>
      <c r="J97" s="159">
        <f>F97/1000</f>
        <v>2.81</v>
      </c>
      <c r="K97" s="160"/>
      <c r="L97" s="160"/>
      <c r="M97" s="161"/>
      <c r="N97" s="161"/>
      <c r="O97" s="161"/>
      <c r="P97" s="162"/>
      <c r="R97" s="146"/>
    </row>
    <row r="98" spans="1:18" ht="21.95" customHeight="1">
      <c r="A98" s="155">
        <v>9</v>
      </c>
      <c r="B98" s="156"/>
      <c r="C98" s="191" t="s">
        <v>179</v>
      </c>
      <c r="D98" s="158" t="s">
        <v>199</v>
      </c>
      <c r="E98" s="155">
        <v>720</v>
      </c>
      <c r="F98" s="155">
        <v>364</v>
      </c>
      <c r="G98" s="155">
        <v>18</v>
      </c>
      <c r="H98" s="155">
        <v>5</v>
      </c>
      <c r="I98" s="155" t="s">
        <v>125</v>
      </c>
      <c r="J98" s="159">
        <f t="shared" ref="J98:J103" si="6">E98/1000*F98/1000*H98</f>
        <v>1.3104</v>
      </c>
      <c r="K98" s="160"/>
      <c r="L98" s="160"/>
      <c r="M98" s="161"/>
      <c r="N98" s="161"/>
      <c r="O98" s="161"/>
      <c r="P98" s="162"/>
      <c r="R98" s="146"/>
    </row>
    <row r="99" spans="1:18" ht="21.95" customHeight="1">
      <c r="A99" s="155">
        <v>10</v>
      </c>
      <c r="B99" s="156"/>
      <c r="C99" s="191" t="s">
        <v>178</v>
      </c>
      <c r="D99" s="158" t="s">
        <v>199</v>
      </c>
      <c r="E99" s="155">
        <v>345</v>
      </c>
      <c r="F99" s="155">
        <v>900</v>
      </c>
      <c r="G99" s="155">
        <v>18</v>
      </c>
      <c r="H99" s="155">
        <v>2</v>
      </c>
      <c r="I99" s="155" t="s">
        <v>125</v>
      </c>
      <c r="J99" s="159">
        <f t="shared" si="6"/>
        <v>0.621</v>
      </c>
      <c r="K99" s="160"/>
      <c r="L99" s="160"/>
      <c r="M99" s="161"/>
      <c r="N99" s="161"/>
      <c r="O99" s="161"/>
      <c r="P99" s="162"/>
      <c r="R99" s="146"/>
    </row>
    <row r="100" spans="1:18" s="154" customFormat="1" ht="21.95" customHeight="1">
      <c r="A100" s="155">
        <v>11</v>
      </c>
      <c r="B100" s="156"/>
      <c r="C100" s="157" t="s">
        <v>201</v>
      </c>
      <c r="D100" s="158"/>
      <c r="E100" s="155"/>
      <c r="F100" s="155"/>
      <c r="G100" s="155"/>
      <c r="H100" s="155">
        <v>1</v>
      </c>
      <c r="I100" s="155" t="s">
        <v>174</v>
      </c>
      <c r="J100" s="159">
        <v>1</v>
      </c>
      <c r="K100" s="160"/>
      <c r="L100" s="160"/>
      <c r="M100" s="161"/>
      <c r="N100" s="161"/>
      <c r="O100" s="161"/>
      <c r="P100" s="162"/>
      <c r="R100" s="146"/>
    </row>
    <row r="101" spans="1:18" s="154" customFormat="1" ht="21.95" customHeight="1">
      <c r="A101" s="155">
        <v>12</v>
      </c>
      <c r="B101" s="156"/>
      <c r="C101" s="157" t="s">
        <v>202</v>
      </c>
      <c r="D101" s="158"/>
      <c r="E101" s="155"/>
      <c r="F101" s="155"/>
      <c r="G101" s="155"/>
      <c r="H101" s="155">
        <v>1</v>
      </c>
      <c r="I101" s="155" t="s">
        <v>174</v>
      </c>
      <c r="J101" s="159">
        <v>1</v>
      </c>
      <c r="K101" s="160"/>
      <c r="L101" s="160"/>
      <c r="M101" s="161"/>
      <c r="N101" s="161"/>
      <c r="O101" s="161"/>
      <c r="P101" s="162"/>
      <c r="R101" s="146"/>
    </row>
    <row r="102" spans="1:18" ht="21.95" customHeight="1">
      <c r="A102" s="155">
        <v>13</v>
      </c>
      <c r="B102" s="156"/>
      <c r="C102" s="191" t="s">
        <v>177</v>
      </c>
      <c r="D102" s="158" t="s">
        <v>199</v>
      </c>
      <c r="E102" s="155">
        <f>364*5+900+900</f>
        <v>3620</v>
      </c>
      <c r="F102" s="155">
        <v>70</v>
      </c>
      <c r="G102" s="155">
        <v>18</v>
      </c>
      <c r="H102" s="155">
        <v>1</v>
      </c>
      <c r="I102" s="155" t="s">
        <v>125</v>
      </c>
      <c r="J102" s="159">
        <f t="shared" si="6"/>
        <v>0.25340000000000001</v>
      </c>
      <c r="K102" s="160"/>
      <c r="L102" s="160"/>
      <c r="M102" s="161"/>
      <c r="N102" s="161"/>
      <c r="O102" s="161"/>
      <c r="P102" s="162"/>
      <c r="R102" s="146"/>
    </row>
    <row r="103" spans="1:18" ht="21.95" customHeight="1">
      <c r="A103" s="155">
        <v>14</v>
      </c>
      <c r="B103" s="156"/>
      <c r="C103" s="191" t="s">
        <v>177</v>
      </c>
      <c r="D103" s="158" t="s">
        <v>199</v>
      </c>
      <c r="E103" s="155">
        <v>750</v>
      </c>
      <c r="F103" s="155">
        <v>45</v>
      </c>
      <c r="G103" s="155">
        <v>18</v>
      </c>
      <c r="H103" s="155">
        <v>2</v>
      </c>
      <c r="I103" s="155" t="s">
        <v>125</v>
      </c>
      <c r="J103" s="159">
        <f t="shared" si="6"/>
        <v>6.7500000000000004E-2</v>
      </c>
      <c r="K103" s="160"/>
      <c r="L103" s="160"/>
      <c r="M103" s="161"/>
      <c r="N103" s="161"/>
      <c r="O103" s="161"/>
      <c r="P103" s="162"/>
      <c r="R103" s="146"/>
    </row>
    <row r="104" spans="1:18" ht="21.95" customHeight="1">
      <c r="A104" s="155">
        <v>16</v>
      </c>
      <c r="B104" s="155" t="s">
        <v>193</v>
      </c>
      <c r="C104" s="190" t="s">
        <v>194</v>
      </c>
      <c r="D104" s="190" t="s">
        <v>203</v>
      </c>
      <c r="E104" s="193">
        <v>2990</v>
      </c>
      <c r="F104" s="193">
        <v>600</v>
      </c>
      <c r="G104" s="193"/>
      <c r="H104" s="194">
        <f>E104/1000</f>
        <v>2.99</v>
      </c>
      <c r="I104" s="195" t="s">
        <v>156</v>
      </c>
      <c r="J104" s="159">
        <f>H104</f>
        <v>2.99</v>
      </c>
      <c r="K104" s="160"/>
      <c r="L104" s="160"/>
      <c r="M104" s="161"/>
      <c r="N104" s="161"/>
      <c r="O104" s="161"/>
      <c r="P104" s="196" t="s">
        <v>196</v>
      </c>
      <c r="R104" s="146"/>
    </row>
    <row r="105" spans="1:18" ht="21.95" customHeight="1">
      <c r="A105" s="155">
        <v>17</v>
      </c>
      <c r="B105" s="171" t="str">
        <f>K85&amp;"地柜小计"</f>
        <v>C2厨房A面地柜小计</v>
      </c>
      <c r="C105" s="171"/>
      <c r="D105" s="171"/>
      <c r="E105" s="171"/>
      <c r="F105" s="171"/>
      <c r="G105" s="171"/>
      <c r="H105" s="171"/>
      <c r="I105" s="171"/>
      <c r="J105" s="171"/>
      <c r="K105" s="172"/>
      <c r="L105" s="200"/>
      <c r="M105" s="174"/>
      <c r="N105" s="174"/>
      <c r="O105" s="174"/>
      <c r="P105" s="162"/>
      <c r="R105" s="146"/>
    </row>
    <row r="106" spans="1:18" ht="21.95" customHeight="1">
      <c r="A106" s="171" t="str">
        <f>K85&amp;"综合单价"</f>
        <v>C2厨房A面综合单价</v>
      </c>
      <c r="B106" s="171"/>
      <c r="C106" s="171"/>
      <c r="D106" s="171"/>
      <c r="E106" s="171"/>
      <c r="F106" s="171"/>
      <c r="G106" s="171"/>
      <c r="H106" s="171"/>
      <c r="I106" s="171"/>
      <c r="J106" s="171"/>
      <c r="K106" s="197"/>
      <c r="L106" s="178"/>
      <c r="M106" s="174"/>
      <c r="N106" s="174"/>
      <c r="O106" s="174"/>
      <c r="P106" s="162"/>
      <c r="R106" s="146"/>
    </row>
    <row r="107" spans="1:18" ht="21.95" customHeight="1">
      <c r="A107" s="179" t="s">
        <v>184</v>
      </c>
      <c r="B107" s="179"/>
      <c r="C107" s="179"/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R107" s="146"/>
    </row>
    <row r="108" spans="1:18" ht="21.95" customHeight="1">
      <c r="R108" s="146"/>
    </row>
    <row r="109" spans="1:18" ht="21.95" customHeight="1">
      <c r="A109" s="136" t="str">
        <f>K110&amp;"报价清单"</f>
        <v>C2厨房B面报价清单</v>
      </c>
      <c r="B109" s="136"/>
      <c r="C109" s="136"/>
      <c r="D109" s="137"/>
      <c r="E109" s="136"/>
      <c r="F109" s="136"/>
      <c r="G109" s="136"/>
      <c r="H109" s="136"/>
      <c r="I109" s="136"/>
      <c r="J109" s="136"/>
      <c r="K109" s="138"/>
      <c r="L109" s="138"/>
      <c r="M109" s="136"/>
      <c r="N109" s="136"/>
      <c r="O109" s="136"/>
      <c r="P109" s="136"/>
      <c r="R109" s="146"/>
    </row>
    <row r="110" spans="1:18" ht="21.95" customHeight="1">
      <c r="A110" s="140" t="s">
        <v>157</v>
      </c>
      <c r="B110" s="140"/>
      <c r="C110" s="141"/>
      <c r="D110" s="141"/>
      <c r="E110" s="141"/>
      <c r="F110" s="141"/>
      <c r="G110" s="141"/>
      <c r="H110" s="141"/>
      <c r="I110" s="140" t="s">
        <v>14</v>
      </c>
      <c r="J110" s="185"/>
      <c r="K110" s="143" t="s">
        <v>273</v>
      </c>
      <c r="L110" s="144"/>
      <c r="M110" s="144"/>
      <c r="N110" s="144"/>
      <c r="O110" s="144"/>
      <c r="P110" s="145"/>
      <c r="R110" s="146"/>
    </row>
    <row r="111" spans="1:18" ht="21.95" customHeight="1">
      <c r="A111" s="147" t="s">
        <v>13</v>
      </c>
      <c r="B111" s="147" t="s">
        <v>132</v>
      </c>
      <c r="C111" s="147" t="s">
        <v>159</v>
      </c>
      <c r="D111" s="147"/>
      <c r="E111" s="148" t="s">
        <v>160</v>
      </c>
      <c r="F111" s="149"/>
      <c r="G111" s="150"/>
      <c r="H111" s="147" t="s">
        <v>81</v>
      </c>
      <c r="I111" s="147" t="s">
        <v>79</v>
      </c>
      <c r="J111" s="147" t="s">
        <v>161</v>
      </c>
      <c r="K111" s="147" t="s">
        <v>137</v>
      </c>
      <c r="L111" s="147" t="s">
        <v>48</v>
      </c>
      <c r="M111" s="147" t="s">
        <v>162</v>
      </c>
      <c r="N111" s="147" t="s">
        <v>163</v>
      </c>
      <c r="O111" s="147" t="s">
        <v>164</v>
      </c>
      <c r="P111" s="147" t="s">
        <v>22</v>
      </c>
      <c r="R111" s="146"/>
    </row>
    <row r="112" spans="1:18" ht="21.95" customHeight="1">
      <c r="A112" s="147"/>
      <c r="B112" s="147"/>
      <c r="C112" s="153" t="s">
        <v>165</v>
      </c>
      <c r="D112" s="153" t="s">
        <v>166</v>
      </c>
      <c r="E112" s="153" t="s">
        <v>167</v>
      </c>
      <c r="F112" s="153" t="s">
        <v>168</v>
      </c>
      <c r="G112" s="153" t="s">
        <v>169</v>
      </c>
      <c r="H112" s="147"/>
      <c r="I112" s="147"/>
      <c r="J112" s="147"/>
      <c r="K112" s="147"/>
      <c r="L112" s="147"/>
      <c r="M112" s="147"/>
      <c r="N112" s="147"/>
      <c r="O112" s="147"/>
      <c r="P112" s="147"/>
      <c r="R112" s="146"/>
    </row>
    <row r="113" spans="1:18" ht="21.95" customHeight="1">
      <c r="A113" s="155">
        <v>9</v>
      </c>
      <c r="B113" s="156" t="s">
        <v>170</v>
      </c>
      <c r="C113" s="190" t="s">
        <v>200</v>
      </c>
      <c r="D113" s="158" t="s">
        <v>188</v>
      </c>
      <c r="E113" s="155">
        <v>750</v>
      </c>
      <c r="F113" s="155">
        <f>45+356+357+357+45</f>
        <v>1160</v>
      </c>
      <c r="G113" s="155">
        <v>570</v>
      </c>
      <c r="H113" s="155">
        <v>1</v>
      </c>
      <c r="I113" s="155" t="s">
        <v>156</v>
      </c>
      <c r="J113" s="159">
        <f>F113/1000</f>
        <v>1.1599999999999999</v>
      </c>
      <c r="K113" s="160"/>
      <c r="L113" s="160"/>
      <c r="M113" s="161"/>
      <c r="N113" s="161"/>
      <c r="O113" s="161"/>
      <c r="P113" s="162"/>
      <c r="R113" s="146"/>
    </row>
    <row r="114" spans="1:18" ht="21.95" customHeight="1">
      <c r="A114" s="155">
        <v>10</v>
      </c>
      <c r="B114" s="156"/>
      <c r="C114" s="191" t="s">
        <v>179</v>
      </c>
      <c r="D114" s="158" t="s">
        <v>199</v>
      </c>
      <c r="E114" s="155">
        <v>720</v>
      </c>
      <c r="F114" s="155">
        <v>357</v>
      </c>
      <c r="G114" s="155">
        <v>18</v>
      </c>
      <c r="H114" s="155">
        <v>2</v>
      </c>
      <c r="I114" s="155" t="s">
        <v>125</v>
      </c>
      <c r="J114" s="159">
        <f t="shared" ref="J114:J117" si="7">E114/1000*F114/1000*H114</f>
        <v>0.51407999999999998</v>
      </c>
      <c r="K114" s="160"/>
      <c r="L114" s="160"/>
      <c r="M114" s="161"/>
      <c r="N114" s="161"/>
      <c r="O114" s="161"/>
      <c r="P114" s="162"/>
      <c r="R114" s="146"/>
    </row>
    <row r="115" spans="1:18" ht="21.95" customHeight="1">
      <c r="A115" s="155">
        <v>10</v>
      </c>
      <c r="B115" s="156"/>
      <c r="C115" s="191" t="s">
        <v>179</v>
      </c>
      <c r="D115" s="158" t="s">
        <v>199</v>
      </c>
      <c r="E115" s="155">
        <v>720</v>
      </c>
      <c r="F115" s="155">
        <v>356</v>
      </c>
      <c r="G115" s="155">
        <v>18</v>
      </c>
      <c r="H115" s="155">
        <v>1</v>
      </c>
      <c r="I115" s="155" t="s">
        <v>125</v>
      </c>
      <c r="J115" s="159">
        <f t="shared" si="7"/>
        <v>0.25631999999999999</v>
      </c>
      <c r="K115" s="160"/>
      <c r="L115" s="160"/>
      <c r="M115" s="161"/>
      <c r="N115" s="161"/>
      <c r="O115" s="161"/>
      <c r="P115" s="162"/>
      <c r="R115" s="146"/>
    </row>
    <row r="116" spans="1:18" ht="21.95" customHeight="1">
      <c r="A116" s="155">
        <v>11</v>
      </c>
      <c r="B116" s="156"/>
      <c r="C116" s="191" t="s">
        <v>177</v>
      </c>
      <c r="D116" s="158" t="s">
        <v>199</v>
      </c>
      <c r="E116" s="155">
        <f>356+357+357</f>
        <v>1070</v>
      </c>
      <c r="F116" s="155">
        <v>70</v>
      </c>
      <c r="G116" s="155">
        <v>18</v>
      </c>
      <c r="H116" s="155">
        <v>1</v>
      </c>
      <c r="I116" s="155" t="s">
        <v>125</v>
      </c>
      <c r="J116" s="159">
        <f t="shared" si="7"/>
        <v>7.4900000000000008E-2</v>
      </c>
      <c r="K116" s="160"/>
      <c r="L116" s="160"/>
      <c r="M116" s="161"/>
      <c r="N116" s="161"/>
      <c r="O116" s="161"/>
      <c r="P116" s="162"/>
      <c r="R116" s="146"/>
    </row>
    <row r="117" spans="1:18" ht="21.95" customHeight="1">
      <c r="A117" s="155">
        <v>12</v>
      </c>
      <c r="B117" s="156"/>
      <c r="C117" s="191" t="s">
        <v>177</v>
      </c>
      <c r="D117" s="158" t="s">
        <v>199</v>
      </c>
      <c r="E117" s="155">
        <v>750</v>
      </c>
      <c r="F117" s="155">
        <v>45</v>
      </c>
      <c r="G117" s="155">
        <v>18</v>
      </c>
      <c r="H117" s="155">
        <v>2</v>
      </c>
      <c r="I117" s="155" t="s">
        <v>125</v>
      </c>
      <c r="J117" s="159">
        <f t="shared" si="7"/>
        <v>6.7500000000000004E-2</v>
      </c>
      <c r="K117" s="160"/>
      <c r="L117" s="160"/>
      <c r="M117" s="161"/>
      <c r="N117" s="161"/>
      <c r="O117" s="161"/>
      <c r="P117" s="162"/>
      <c r="R117" s="146"/>
    </row>
    <row r="118" spans="1:18" ht="21.95" customHeight="1">
      <c r="A118" s="155">
        <v>15</v>
      </c>
      <c r="B118" s="155" t="s">
        <v>193</v>
      </c>
      <c r="C118" s="190" t="s">
        <v>194</v>
      </c>
      <c r="D118" s="190" t="s">
        <v>203</v>
      </c>
      <c r="E118" s="192">
        <v>1170</v>
      </c>
      <c r="F118" s="193">
        <v>600</v>
      </c>
      <c r="G118" s="193"/>
      <c r="H118" s="194">
        <f>E118/1000</f>
        <v>1.17</v>
      </c>
      <c r="I118" s="195" t="s">
        <v>156</v>
      </c>
      <c r="J118" s="159">
        <f>H118</f>
        <v>1.17</v>
      </c>
      <c r="K118" s="160"/>
      <c r="L118" s="160"/>
      <c r="M118" s="161"/>
      <c r="N118" s="161"/>
      <c r="O118" s="161"/>
      <c r="P118" s="196" t="s">
        <v>196</v>
      </c>
      <c r="R118" s="146"/>
    </row>
    <row r="119" spans="1:18" ht="21.95" customHeight="1">
      <c r="A119" s="155">
        <v>16</v>
      </c>
      <c r="B119" s="171" t="str">
        <f>K110&amp;"地柜小计"</f>
        <v>C2厨房B面地柜小计</v>
      </c>
      <c r="C119" s="171"/>
      <c r="D119" s="171"/>
      <c r="E119" s="171"/>
      <c r="F119" s="171"/>
      <c r="G119" s="171"/>
      <c r="H119" s="171"/>
      <c r="I119" s="171"/>
      <c r="J119" s="171"/>
      <c r="K119" s="172"/>
      <c r="L119" s="200"/>
      <c r="M119" s="174"/>
      <c r="N119" s="174"/>
      <c r="O119" s="174"/>
      <c r="P119" s="162"/>
      <c r="R119" s="146"/>
    </row>
    <row r="120" spans="1:18" ht="21.95" customHeight="1">
      <c r="A120" s="171" t="str">
        <f>K110&amp;"综合单价"</f>
        <v>C2厨房B面综合单价</v>
      </c>
      <c r="B120" s="171"/>
      <c r="C120" s="171"/>
      <c r="D120" s="171"/>
      <c r="E120" s="171"/>
      <c r="F120" s="171"/>
      <c r="G120" s="171"/>
      <c r="H120" s="171"/>
      <c r="I120" s="171"/>
      <c r="J120" s="171"/>
      <c r="K120" s="197"/>
      <c r="L120" s="178"/>
      <c r="M120" s="174"/>
      <c r="N120" s="174"/>
      <c r="O120" s="174"/>
      <c r="P120" s="162"/>
      <c r="R120" s="146"/>
    </row>
    <row r="121" spans="1:18" ht="21.95" customHeight="1">
      <c r="A121" s="179" t="s">
        <v>184</v>
      </c>
      <c r="R121" s="146"/>
    </row>
  </sheetData>
  <autoFilter ref="A2:R121"/>
  <mergeCells count="129">
    <mergeCell ref="P111:P112"/>
    <mergeCell ref="M111:M112"/>
    <mergeCell ref="N3:N4"/>
    <mergeCell ref="N23:N24"/>
    <mergeCell ref="N44:N45"/>
    <mergeCell ref="N65:N66"/>
    <mergeCell ref="N86:N87"/>
    <mergeCell ref="N111:N112"/>
    <mergeCell ref="O3:O4"/>
    <mergeCell ref="O23:O24"/>
    <mergeCell ref="O44:O45"/>
    <mergeCell ref="O65:O66"/>
    <mergeCell ref="O86:O87"/>
    <mergeCell ref="O111:O112"/>
    <mergeCell ref="J111:J112"/>
    <mergeCell ref="K3:K4"/>
    <mergeCell ref="K23:K24"/>
    <mergeCell ref="K44:K45"/>
    <mergeCell ref="K65:K66"/>
    <mergeCell ref="K86:K87"/>
    <mergeCell ref="K111:K112"/>
    <mergeCell ref="L3:L4"/>
    <mergeCell ref="L23:L24"/>
    <mergeCell ref="L44:L45"/>
    <mergeCell ref="L65:L66"/>
    <mergeCell ref="L86:L87"/>
    <mergeCell ref="L111:L112"/>
    <mergeCell ref="B111:B112"/>
    <mergeCell ref="B113:B117"/>
    <mergeCell ref="H3:H4"/>
    <mergeCell ref="H23:H24"/>
    <mergeCell ref="H44:H45"/>
    <mergeCell ref="H65:H66"/>
    <mergeCell ref="H86:H87"/>
    <mergeCell ref="H111:H112"/>
    <mergeCell ref="I3:I4"/>
    <mergeCell ref="I23:I24"/>
    <mergeCell ref="I44:I45"/>
    <mergeCell ref="I65:I66"/>
    <mergeCell ref="I86:I87"/>
    <mergeCell ref="I111:I112"/>
    <mergeCell ref="A110:B110"/>
    <mergeCell ref="C110:H110"/>
    <mergeCell ref="I110:J110"/>
    <mergeCell ref="C111:D111"/>
    <mergeCell ref="E111:G111"/>
    <mergeCell ref="B119:J119"/>
    <mergeCell ref="A120:J120"/>
    <mergeCell ref="A3:A4"/>
    <mergeCell ref="A23:A24"/>
    <mergeCell ref="A44:A45"/>
    <mergeCell ref="A65:A66"/>
    <mergeCell ref="A86:A87"/>
    <mergeCell ref="A111:A112"/>
    <mergeCell ref="B3:B4"/>
    <mergeCell ref="B5:B15"/>
    <mergeCell ref="B23:B24"/>
    <mergeCell ref="B25:B28"/>
    <mergeCell ref="B31:B35"/>
    <mergeCell ref="B44:B45"/>
    <mergeCell ref="B46:B49"/>
    <mergeCell ref="B52:B56"/>
    <mergeCell ref="B65:B66"/>
    <mergeCell ref="B67:B70"/>
    <mergeCell ref="B73:B77"/>
    <mergeCell ref="A85:B85"/>
    <mergeCell ref="C85:H85"/>
    <mergeCell ref="I85:J85"/>
    <mergeCell ref="C86:D86"/>
    <mergeCell ref="E86:G86"/>
    <mergeCell ref="B96:J96"/>
    <mergeCell ref="B105:J105"/>
    <mergeCell ref="A106:J106"/>
    <mergeCell ref="A109:P109"/>
    <mergeCell ref="B86:B87"/>
    <mergeCell ref="B88:B93"/>
    <mergeCell ref="B94:B95"/>
    <mergeCell ref="B97:B103"/>
    <mergeCell ref="J86:J87"/>
    <mergeCell ref="M86:M87"/>
    <mergeCell ref="P86:P87"/>
    <mergeCell ref="A64:B64"/>
    <mergeCell ref="C64:H64"/>
    <mergeCell ref="I64:J64"/>
    <mergeCell ref="C65:D65"/>
    <mergeCell ref="E65:G65"/>
    <mergeCell ref="B72:J72"/>
    <mergeCell ref="B80:J80"/>
    <mergeCell ref="A81:J81"/>
    <mergeCell ref="A84:P84"/>
    <mergeCell ref="J65:J66"/>
    <mergeCell ref="M65:M66"/>
    <mergeCell ref="P65:P66"/>
    <mergeCell ref="A43:B43"/>
    <mergeCell ref="C43:H43"/>
    <mergeCell ref="I43:J43"/>
    <mergeCell ref="C44:D44"/>
    <mergeCell ref="E44:G44"/>
    <mergeCell ref="B51:J51"/>
    <mergeCell ref="B59:J59"/>
    <mergeCell ref="A60:J60"/>
    <mergeCell ref="A63:P63"/>
    <mergeCell ref="J44:J45"/>
    <mergeCell ref="M44:M45"/>
    <mergeCell ref="P44:P45"/>
    <mergeCell ref="A22:B22"/>
    <mergeCell ref="C22:H22"/>
    <mergeCell ref="I22:J22"/>
    <mergeCell ref="C23:D23"/>
    <mergeCell ref="E23:G23"/>
    <mergeCell ref="B30:J30"/>
    <mergeCell ref="B38:J38"/>
    <mergeCell ref="A39:J39"/>
    <mergeCell ref="A42:P42"/>
    <mergeCell ref="J23:J24"/>
    <mergeCell ref="M23:M24"/>
    <mergeCell ref="P23:P24"/>
    <mergeCell ref="A1:P1"/>
    <mergeCell ref="A2:B2"/>
    <mergeCell ref="C2:H2"/>
    <mergeCell ref="I2:J2"/>
    <mergeCell ref="C3:D3"/>
    <mergeCell ref="E3:G3"/>
    <mergeCell ref="B17:J17"/>
    <mergeCell ref="A18:J18"/>
    <mergeCell ref="A21:P21"/>
    <mergeCell ref="J3:J4"/>
    <mergeCell ref="M3:M4"/>
    <mergeCell ref="P3:P4"/>
  </mergeCells>
  <phoneticPr fontId="38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2" sqref="A2"/>
    </sheetView>
  </sheetViews>
  <sheetFormatPr defaultColWidth="9" defaultRowHeight="13.5"/>
  <cols>
    <col min="1" max="1" width="93.75" customWidth="1"/>
  </cols>
  <sheetData>
    <row r="1" spans="1:1" ht="33" customHeight="1">
      <c r="A1" s="52" t="s">
        <v>6</v>
      </c>
    </row>
    <row r="2" spans="1:1">
      <c r="A2" s="53" t="s">
        <v>7</v>
      </c>
    </row>
    <row r="3" spans="1:1" ht="153.94999999999999" customHeight="1">
      <c r="A3" s="54" t="s">
        <v>8</v>
      </c>
    </row>
    <row r="4" spans="1:1" ht="18" customHeight="1">
      <c r="A4" s="54" t="s">
        <v>9</v>
      </c>
    </row>
    <row r="5" spans="1:1" ht="18" customHeight="1">
      <c r="A5" s="54" t="s">
        <v>10</v>
      </c>
    </row>
    <row r="6" spans="1:1" ht="24">
      <c r="A6" s="55" t="s">
        <v>11</v>
      </c>
    </row>
  </sheetData>
  <phoneticPr fontId="3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8"/>
  <sheetViews>
    <sheetView topLeftCell="A10" workbookViewId="0">
      <selection activeCell="K16" sqref="K16"/>
    </sheetView>
  </sheetViews>
  <sheetFormatPr defaultColWidth="8.75" defaultRowHeight="30" customHeight="1"/>
  <cols>
    <col min="1" max="1" width="5.5" style="24" customWidth="1"/>
    <col min="2" max="2" width="10.5" customWidth="1"/>
    <col min="3" max="8" width="12.75" style="49" customWidth="1"/>
    <col min="9" max="10" width="12.875" style="40" customWidth="1"/>
    <col min="11" max="11" width="13.125" customWidth="1"/>
    <col min="12" max="14" width="15.125" style="24" customWidth="1"/>
    <col min="16" max="16" width="12.875"/>
  </cols>
  <sheetData>
    <row r="1" spans="1:15" ht="30" customHeight="1">
      <c r="A1" s="70" t="s">
        <v>12</v>
      </c>
      <c r="B1" s="70"/>
      <c r="C1" s="71"/>
      <c r="D1" s="71"/>
      <c r="E1" s="71"/>
      <c r="F1" s="71"/>
      <c r="G1" s="71"/>
      <c r="H1" s="71"/>
      <c r="I1" s="70"/>
      <c r="J1" s="70"/>
      <c r="K1" s="70"/>
      <c r="L1" s="70"/>
      <c r="M1" s="70"/>
      <c r="N1" s="70"/>
      <c r="O1" s="70"/>
    </row>
    <row r="2" spans="1:15" ht="30" customHeight="1">
      <c r="A2" s="74" t="s">
        <v>13</v>
      </c>
      <c r="B2" s="74" t="s">
        <v>14</v>
      </c>
      <c r="C2" s="72" t="s">
        <v>15</v>
      </c>
      <c r="D2" s="73"/>
      <c r="E2" s="73"/>
      <c r="F2" s="73"/>
      <c r="G2" s="73"/>
      <c r="H2" s="73"/>
      <c r="I2" s="77" t="s">
        <v>16</v>
      </c>
      <c r="J2" s="77" t="s">
        <v>17</v>
      </c>
      <c r="K2" s="79" t="s">
        <v>18</v>
      </c>
      <c r="L2" s="79" t="s">
        <v>19</v>
      </c>
      <c r="M2" s="77" t="s">
        <v>20</v>
      </c>
      <c r="N2" s="79" t="s">
        <v>21</v>
      </c>
      <c r="O2" s="80" t="s">
        <v>22</v>
      </c>
    </row>
    <row r="3" spans="1:15" s="24" customFormat="1" ht="30" customHeight="1">
      <c r="A3" s="74"/>
      <c r="B3" s="74"/>
      <c r="C3" s="45" t="s">
        <v>23</v>
      </c>
      <c r="D3" s="36" t="s">
        <v>24</v>
      </c>
      <c r="E3" s="36" t="s">
        <v>25</v>
      </c>
      <c r="F3" s="36" t="s">
        <v>26</v>
      </c>
      <c r="G3" s="36" t="s">
        <v>27</v>
      </c>
      <c r="H3" s="36" t="s">
        <v>28</v>
      </c>
      <c r="I3" s="78"/>
      <c r="J3" s="78"/>
      <c r="K3" s="79"/>
      <c r="L3" s="74"/>
      <c r="M3" s="78"/>
      <c r="N3" s="74"/>
      <c r="O3" s="80"/>
    </row>
    <row r="4" spans="1:15" ht="30" customHeight="1">
      <c r="A4" s="41">
        <v>1</v>
      </c>
      <c r="B4" s="36" t="s">
        <v>29</v>
      </c>
      <c r="C4" s="46"/>
      <c r="D4" s="46"/>
      <c r="E4" s="46"/>
      <c r="F4" s="46"/>
      <c r="G4" s="46"/>
      <c r="H4" s="46" t="s">
        <v>30</v>
      </c>
      <c r="I4" s="44"/>
      <c r="J4" s="44"/>
      <c r="K4" s="50">
        <v>125</v>
      </c>
      <c r="L4" s="51"/>
      <c r="M4" s="51"/>
      <c r="N4" s="51"/>
      <c r="O4" s="44"/>
    </row>
    <row r="5" spans="1:15" ht="30" customHeight="1">
      <c r="A5" s="41">
        <v>2</v>
      </c>
      <c r="B5" s="36" t="s">
        <v>31</v>
      </c>
      <c r="C5" s="46"/>
      <c r="D5" s="46"/>
      <c r="E5" s="46"/>
      <c r="F5" s="46"/>
      <c r="G5" s="46"/>
      <c r="H5" s="46" t="s">
        <v>30</v>
      </c>
      <c r="I5" s="44"/>
      <c r="J5" s="44"/>
      <c r="K5" s="50">
        <f>门及踢脚线汇总表!$G5</f>
        <v>4</v>
      </c>
      <c r="L5" s="51"/>
      <c r="M5" s="51"/>
      <c r="N5" s="51"/>
      <c r="O5" s="44"/>
    </row>
    <row r="6" spans="1:15" ht="30" customHeight="1">
      <c r="A6" s="41">
        <v>2</v>
      </c>
      <c r="B6" s="36" t="s">
        <v>32</v>
      </c>
      <c r="C6" s="46"/>
      <c r="D6" s="46"/>
      <c r="E6" s="46"/>
      <c r="F6" s="46"/>
      <c r="G6" s="46"/>
      <c r="H6" s="46" t="s">
        <v>30</v>
      </c>
      <c r="I6" s="44"/>
      <c r="J6" s="44"/>
      <c r="K6" s="50">
        <f>门及踢脚线汇总表!$I4</f>
        <v>56</v>
      </c>
      <c r="L6" s="51"/>
      <c r="M6" s="51"/>
      <c r="N6" s="51"/>
      <c r="O6" s="48"/>
    </row>
    <row r="7" spans="1:15" ht="30" customHeight="1">
      <c r="A7" s="41">
        <v>3</v>
      </c>
      <c r="B7" s="36" t="s">
        <v>33</v>
      </c>
      <c r="C7" s="46"/>
      <c r="D7" s="46"/>
      <c r="E7" s="46"/>
      <c r="F7" s="46"/>
      <c r="G7" s="46"/>
      <c r="H7" s="46" t="s">
        <v>30</v>
      </c>
      <c r="I7" s="44"/>
      <c r="J7" s="44"/>
      <c r="K7" s="50">
        <f>门及踢脚线汇总表!$J4</f>
        <v>2</v>
      </c>
      <c r="L7" s="51"/>
      <c r="M7" s="51"/>
      <c r="N7" s="51"/>
      <c r="O7" s="48"/>
    </row>
    <row r="8" spans="1:15" ht="30" customHeight="1">
      <c r="A8" s="41">
        <v>4</v>
      </c>
      <c r="B8" s="36" t="s">
        <v>34</v>
      </c>
      <c r="C8" s="46"/>
      <c r="D8" s="46"/>
      <c r="E8" s="46"/>
      <c r="F8" s="46"/>
      <c r="G8" s="46"/>
      <c r="H8" s="46" t="s">
        <v>30</v>
      </c>
      <c r="I8" s="44"/>
      <c r="J8" s="44"/>
      <c r="K8" s="50">
        <f>门及踢脚线汇总表!$K4</f>
        <v>6</v>
      </c>
      <c r="L8" s="51"/>
      <c r="M8" s="51"/>
      <c r="N8" s="51"/>
      <c r="O8" s="48"/>
    </row>
    <row r="9" spans="1:15" ht="30" customHeight="1">
      <c r="A9" s="41">
        <v>5</v>
      </c>
      <c r="B9" s="36" t="s">
        <v>35</v>
      </c>
      <c r="C9" s="46"/>
      <c r="D9" s="46"/>
      <c r="E9" s="46"/>
      <c r="F9" s="46"/>
      <c r="G9" s="46"/>
      <c r="H9" s="46" t="s">
        <v>30</v>
      </c>
      <c r="I9" s="44"/>
      <c r="J9" s="44"/>
      <c r="K9" s="50">
        <f>门及踢脚线汇总表!$L4</f>
        <v>96</v>
      </c>
      <c r="L9" s="51"/>
      <c r="M9" s="51"/>
      <c r="N9" s="51"/>
      <c r="O9" s="48"/>
    </row>
    <row r="10" spans="1:15" ht="30" customHeight="1">
      <c r="A10" s="41">
        <v>6</v>
      </c>
      <c r="B10" s="36" t="s">
        <v>36</v>
      </c>
      <c r="C10" s="46"/>
      <c r="D10" s="46"/>
      <c r="E10" s="46"/>
      <c r="F10" s="46"/>
      <c r="G10" s="46"/>
      <c r="H10" s="46" t="s">
        <v>30</v>
      </c>
      <c r="I10" s="44"/>
      <c r="J10" s="44"/>
      <c r="K10" s="50">
        <f>门及踢脚线汇总表!$M4</f>
        <v>96</v>
      </c>
      <c r="L10" s="51"/>
      <c r="M10" s="51"/>
      <c r="N10" s="51"/>
      <c r="O10" s="48"/>
    </row>
    <row r="11" spans="1:15" ht="30" customHeight="1">
      <c r="A11" s="41">
        <v>7</v>
      </c>
      <c r="B11" s="36" t="s">
        <v>37</v>
      </c>
      <c r="C11" s="46"/>
      <c r="D11" s="46"/>
      <c r="E11" s="46"/>
      <c r="F11" s="46"/>
      <c r="G11" s="46"/>
      <c r="H11" s="46" t="s">
        <v>30</v>
      </c>
      <c r="I11" s="44"/>
      <c r="J11" s="44"/>
      <c r="K11" s="50">
        <v>85</v>
      </c>
      <c r="L11" s="51"/>
      <c r="M11" s="51"/>
      <c r="N11" s="51"/>
      <c r="O11" s="48"/>
    </row>
    <row r="12" spans="1:15" ht="30" customHeight="1">
      <c r="A12" s="41">
        <v>8</v>
      </c>
      <c r="B12" s="36" t="s">
        <v>38</v>
      </c>
      <c r="C12" s="46"/>
      <c r="D12" s="46"/>
      <c r="E12" s="46"/>
      <c r="F12" s="46"/>
      <c r="G12" s="46"/>
      <c r="H12" s="46" t="s">
        <v>30</v>
      </c>
      <c r="I12" s="44"/>
      <c r="J12" s="44"/>
      <c r="K12" s="50">
        <f>门及踢脚线汇总表!$O4</f>
        <v>12</v>
      </c>
      <c r="L12" s="51"/>
      <c r="M12" s="51"/>
      <c r="N12" s="51"/>
      <c r="O12" s="48"/>
    </row>
    <row r="13" spans="1:15" ht="30" customHeight="1">
      <c r="A13" s="41">
        <v>9</v>
      </c>
      <c r="B13" s="36" t="s">
        <v>39</v>
      </c>
      <c r="C13" s="46"/>
      <c r="D13" s="46"/>
      <c r="E13" s="46"/>
      <c r="F13" s="46"/>
      <c r="G13" s="46"/>
      <c r="H13" s="46" t="s">
        <v>30</v>
      </c>
      <c r="I13" s="44"/>
      <c r="J13" s="44"/>
      <c r="K13" s="50">
        <f>门及踢脚线汇总表!$P4</f>
        <v>160</v>
      </c>
      <c r="L13" s="51"/>
      <c r="M13" s="51"/>
      <c r="N13" s="51"/>
      <c r="O13" s="48"/>
    </row>
    <row r="14" spans="1:15" ht="30" customHeight="1">
      <c r="A14" s="41">
        <v>10</v>
      </c>
      <c r="B14" s="36" t="s">
        <v>40</v>
      </c>
      <c r="C14" s="46"/>
      <c r="D14" s="46"/>
      <c r="E14" s="46"/>
      <c r="F14" s="46"/>
      <c r="G14" s="46"/>
      <c r="H14" s="46" t="s">
        <v>30</v>
      </c>
      <c r="I14" s="44"/>
      <c r="J14" s="44"/>
      <c r="K14" s="50">
        <f>门及踢脚线汇总表!$Q4</f>
        <v>35</v>
      </c>
      <c r="L14" s="51"/>
      <c r="M14" s="51"/>
      <c r="N14" s="51"/>
      <c r="O14" s="48"/>
    </row>
    <row r="15" spans="1:15" ht="30" customHeight="1">
      <c r="A15" s="41">
        <v>11</v>
      </c>
      <c r="B15" s="36" t="s">
        <v>41</v>
      </c>
      <c r="C15" s="46"/>
      <c r="D15" s="46"/>
      <c r="E15" s="46"/>
      <c r="F15" s="46"/>
      <c r="G15" s="46"/>
      <c r="H15" s="46" t="s">
        <v>30</v>
      </c>
      <c r="I15" s="44"/>
      <c r="J15" s="44"/>
      <c r="K15" s="50">
        <f>门及踢脚线汇总表!$R4</f>
        <v>35</v>
      </c>
      <c r="L15" s="51"/>
      <c r="M15" s="51"/>
      <c r="N15" s="51"/>
      <c r="O15" s="48"/>
    </row>
    <row r="16" spans="1:15" ht="30" customHeight="1">
      <c r="A16" s="41">
        <v>12</v>
      </c>
      <c r="B16" s="36" t="s">
        <v>42</v>
      </c>
      <c r="C16" s="46" t="s">
        <v>30</v>
      </c>
      <c r="D16" s="46" t="s">
        <v>30</v>
      </c>
      <c r="E16" s="46" t="s">
        <v>30</v>
      </c>
      <c r="F16" s="46" t="s">
        <v>30</v>
      </c>
      <c r="G16" s="46" t="s">
        <v>30</v>
      </c>
      <c r="H16" s="46" t="s">
        <v>30</v>
      </c>
      <c r="I16" s="46" t="s">
        <v>30</v>
      </c>
      <c r="J16" s="46" t="s">
        <v>30</v>
      </c>
      <c r="K16" s="50" t="s">
        <v>43</v>
      </c>
      <c r="L16" s="51"/>
      <c r="M16" s="51"/>
      <c r="N16" s="51"/>
      <c r="O16" s="48"/>
    </row>
    <row r="17" spans="1:15" ht="30" customHeight="1">
      <c r="A17" s="74" t="s">
        <v>44</v>
      </c>
      <c r="B17" s="74"/>
      <c r="C17" s="74"/>
      <c r="D17" s="74"/>
      <c r="E17" s="74"/>
      <c r="F17" s="74"/>
      <c r="G17" s="74"/>
      <c r="H17" s="74"/>
      <c r="I17" s="74"/>
      <c r="J17" s="41"/>
      <c r="K17" s="46">
        <f>SUM(K4:K15)</f>
        <v>712</v>
      </c>
      <c r="L17" s="51"/>
      <c r="M17" s="51"/>
      <c r="N17" s="51"/>
      <c r="O17" s="48"/>
    </row>
    <row r="18" spans="1:15" ht="30" customHeight="1">
      <c r="I18" s="75"/>
      <c r="J18" s="75"/>
      <c r="K18" s="76"/>
      <c r="L18" s="76"/>
      <c r="M18" s="76"/>
      <c r="N18" s="76"/>
      <c r="O18" s="76"/>
    </row>
  </sheetData>
  <mergeCells count="13">
    <mergeCell ref="A1:O1"/>
    <mergeCell ref="C2:H2"/>
    <mergeCell ref="A17:I17"/>
    <mergeCell ref="I18:O18"/>
    <mergeCell ref="A2:A3"/>
    <mergeCell ref="B2:B3"/>
    <mergeCell ref="I2:I3"/>
    <mergeCell ref="J2:J3"/>
    <mergeCell ref="K2:K3"/>
    <mergeCell ref="L2:L3"/>
    <mergeCell ref="M2:M3"/>
    <mergeCell ref="N2:N3"/>
    <mergeCell ref="O2:O3"/>
  </mergeCells>
  <phoneticPr fontId="3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0000"/>
  </sheetPr>
  <dimension ref="A1:O15"/>
  <sheetViews>
    <sheetView topLeftCell="A7" workbookViewId="0">
      <selection activeCell="I7" sqref="I7"/>
    </sheetView>
  </sheetViews>
  <sheetFormatPr defaultColWidth="8.75" defaultRowHeight="30" customHeight="1"/>
  <cols>
    <col min="1" max="1" width="5.5" style="24" customWidth="1"/>
    <col min="2" max="2" width="8" customWidth="1"/>
    <col min="3" max="3" width="9.625" style="40" customWidth="1"/>
    <col min="4" max="4" width="8.625" style="40" customWidth="1"/>
    <col min="5" max="7" width="9.625" style="40" customWidth="1"/>
    <col min="8" max="8" width="8.625" style="40" customWidth="1"/>
    <col min="9" max="9" width="9.625" style="40" customWidth="1"/>
    <col min="10" max="10" width="12" style="40" customWidth="1"/>
    <col min="11" max="11" width="11.375" style="40" customWidth="1"/>
    <col min="12" max="12" width="12.875" style="40"/>
    <col min="14" max="14" width="13.625" customWidth="1"/>
  </cols>
  <sheetData>
    <row r="1" spans="1:15" ht="30" customHeight="1">
      <c r="A1" s="70" t="s">
        <v>45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30" customHeight="1">
      <c r="A2" s="74" t="s">
        <v>13</v>
      </c>
      <c r="B2" s="74" t="s">
        <v>14</v>
      </c>
      <c r="C2" s="81" t="s">
        <v>46</v>
      </c>
      <c r="D2" s="82"/>
      <c r="E2" s="82"/>
      <c r="F2" s="82"/>
      <c r="G2" s="82"/>
      <c r="H2" s="82"/>
      <c r="I2" s="82"/>
      <c r="J2" s="82"/>
      <c r="K2" s="82"/>
      <c r="L2" s="77" t="s">
        <v>47</v>
      </c>
      <c r="M2" s="74" t="s">
        <v>48</v>
      </c>
      <c r="N2" s="77" t="s">
        <v>49</v>
      </c>
      <c r="O2" s="80" t="s">
        <v>22</v>
      </c>
    </row>
    <row r="3" spans="1:15" s="24" customFormat="1" ht="30" customHeight="1">
      <c r="A3" s="74"/>
      <c r="B3" s="74"/>
      <c r="C3" s="42" t="s">
        <v>50</v>
      </c>
      <c r="D3" s="43" t="s">
        <v>51</v>
      </c>
      <c r="E3" s="43" t="s">
        <v>52</v>
      </c>
      <c r="F3" s="43" t="s">
        <v>53</v>
      </c>
      <c r="G3" s="43" t="s">
        <v>54</v>
      </c>
      <c r="H3" s="43" t="s">
        <v>55</v>
      </c>
      <c r="I3" s="43" t="s">
        <v>56</v>
      </c>
      <c r="J3" s="45" t="s">
        <v>57</v>
      </c>
      <c r="K3" s="45" t="s">
        <v>58</v>
      </c>
      <c r="L3" s="78"/>
      <c r="M3" s="74"/>
      <c r="N3" s="78"/>
      <c r="O3" s="80"/>
    </row>
    <row r="4" spans="1:15" ht="30" customHeight="1">
      <c r="A4" s="41">
        <v>1</v>
      </c>
      <c r="B4" s="36" t="s">
        <v>29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6"/>
      <c r="N4" s="47"/>
      <c r="O4" s="48"/>
    </row>
    <row r="5" spans="1:15" ht="30" customHeight="1">
      <c r="A5" s="41">
        <v>2</v>
      </c>
      <c r="B5" s="36" t="s">
        <v>31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6"/>
      <c r="N5" s="47"/>
      <c r="O5" s="48"/>
    </row>
    <row r="6" spans="1:15" ht="30" customHeight="1">
      <c r="A6" s="41">
        <v>2</v>
      </c>
      <c r="B6" s="36" t="s">
        <v>32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6"/>
      <c r="N6" s="47"/>
      <c r="O6" s="48"/>
    </row>
    <row r="7" spans="1:15" ht="30" customHeight="1">
      <c r="A7" s="41">
        <v>3</v>
      </c>
      <c r="B7" s="36" t="s">
        <v>33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6"/>
      <c r="N7" s="47"/>
      <c r="O7" s="48"/>
    </row>
    <row r="8" spans="1:15" ht="30" customHeight="1">
      <c r="A8" s="41">
        <v>4</v>
      </c>
      <c r="B8" s="36" t="s">
        <v>34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6"/>
      <c r="N8" s="47"/>
      <c r="O8" s="48"/>
    </row>
    <row r="9" spans="1:15" ht="30" customHeight="1">
      <c r="A9" s="41">
        <v>5</v>
      </c>
      <c r="B9" s="36" t="s">
        <v>35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6"/>
      <c r="N9" s="47"/>
      <c r="O9" s="48"/>
    </row>
    <row r="10" spans="1:15" ht="30" customHeight="1">
      <c r="A10" s="41">
        <v>6</v>
      </c>
      <c r="B10" s="36" t="s">
        <v>36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6"/>
      <c r="N10" s="47"/>
      <c r="O10" s="48"/>
    </row>
    <row r="11" spans="1:15" ht="30" customHeight="1">
      <c r="A11" s="41">
        <v>7</v>
      </c>
      <c r="B11" s="36" t="s">
        <v>37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6"/>
      <c r="N11" s="47"/>
      <c r="O11" s="48"/>
    </row>
    <row r="12" spans="1:15" ht="30" customHeight="1">
      <c r="A12" s="41">
        <v>8</v>
      </c>
      <c r="B12" s="36" t="s">
        <v>38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6"/>
      <c r="N12" s="47"/>
      <c r="O12" s="48"/>
    </row>
    <row r="13" spans="1:15" ht="30" customHeight="1">
      <c r="A13" s="41">
        <v>9</v>
      </c>
      <c r="B13" s="36" t="s">
        <v>39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6"/>
      <c r="N13" s="47"/>
      <c r="O13" s="48"/>
    </row>
    <row r="14" spans="1:15" ht="30" customHeight="1">
      <c r="A14" s="41">
        <v>10</v>
      </c>
      <c r="B14" s="36" t="s">
        <v>40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6"/>
      <c r="N14" s="47"/>
      <c r="O14" s="48"/>
    </row>
    <row r="15" spans="1:15" ht="30" customHeight="1">
      <c r="A15" s="41">
        <v>11</v>
      </c>
      <c r="B15" s="36" t="s">
        <v>41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6"/>
      <c r="N15" s="47"/>
      <c r="O15" s="48"/>
    </row>
  </sheetData>
  <mergeCells count="8">
    <mergeCell ref="A1:O1"/>
    <mergeCell ref="C2:K2"/>
    <mergeCell ref="A2:A3"/>
    <mergeCell ref="B2:B3"/>
    <mergeCell ref="L2:L3"/>
    <mergeCell ref="M2:M3"/>
    <mergeCell ref="N2:N3"/>
    <mergeCell ref="O2:O3"/>
  </mergeCells>
  <phoneticPr fontId="3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tabColor rgb="FFFF0000"/>
  </sheetPr>
  <dimension ref="A1:W6"/>
  <sheetViews>
    <sheetView topLeftCell="A4" zoomScale="80" zoomScaleNormal="80" workbookViewId="0">
      <selection activeCell="S18" sqref="S18"/>
    </sheetView>
  </sheetViews>
  <sheetFormatPr defaultColWidth="8.75" defaultRowHeight="30" customHeight="1" outlineLevelCol="1"/>
  <cols>
    <col min="1" max="1" width="5.5" style="32" customWidth="1"/>
    <col min="2" max="2" width="13.75" style="33" customWidth="1"/>
    <col min="3" max="3" width="14.75" style="33" customWidth="1"/>
    <col min="4" max="4" width="39" style="33" customWidth="1"/>
    <col min="5" max="7" width="5.375" style="33" hidden="1" customWidth="1" outlineLevel="1"/>
    <col min="8" max="11" width="5.375" style="34" hidden="1" customWidth="1" outlineLevel="1"/>
    <col min="12" max="16" width="5.375" style="33" hidden="1" customWidth="1" outlineLevel="1"/>
    <col min="17" max="17" width="8.375" style="33" customWidth="1" collapsed="1"/>
    <col min="18" max="18" width="11.875" style="33" customWidth="1"/>
    <col min="19" max="19" width="10.25" style="35" customWidth="1"/>
    <col min="20" max="22" width="12.875" style="33" customWidth="1"/>
    <col min="23" max="23" width="11.875" style="33" customWidth="1"/>
    <col min="24" max="16384" width="8.75" style="33"/>
  </cols>
  <sheetData>
    <row r="1" spans="1:23" ht="30" customHeight="1">
      <c r="A1" s="83" t="s">
        <v>59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4"/>
      <c r="T1" s="83"/>
      <c r="U1" s="83"/>
      <c r="V1" s="83"/>
      <c r="W1" s="83"/>
    </row>
    <row r="2" spans="1:23" s="31" customFormat="1" ht="30" customHeight="1">
      <c r="A2" s="88" t="s">
        <v>13</v>
      </c>
      <c r="B2" s="88" t="s">
        <v>14</v>
      </c>
      <c r="C2" s="89" t="s">
        <v>60</v>
      </c>
      <c r="D2" s="89" t="s">
        <v>61</v>
      </c>
      <c r="E2" s="36" t="s">
        <v>29</v>
      </c>
      <c r="F2" s="36" t="s">
        <v>62</v>
      </c>
      <c r="G2" s="36" t="s">
        <v>32</v>
      </c>
      <c r="H2" s="36" t="s">
        <v>33</v>
      </c>
      <c r="I2" s="36" t="s">
        <v>34</v>
      </c>
      <c r="J2" s="36" t="s">
        <v>35</v>
      </c>
      <c r="K2" s="36" t="s">
        <v>36</v>
      </c>
      <c r="L2" s="36" t="s">
        <v>37</v>
      </c>
      <c r="M2" s="36" t="s">
        <v>38</v>
      </c>
      <c r="N2" s="36" t="s">
        <v>39</v>
      </c>
      <c r="O2" s="36" t="s">
        <v>40</v>
      </c>
      <c r="P2" s="36" t="s">
        <v>41</v>
      </c>
      <c r="Q2" s="89" t="s">
        <v>63</v>
      </c>
      <c r="R2" s="90" t="s">
        <v>64</v>
      </c>
      <c r="S2" s="92" t="s">
        <v>65</v>
      </c>
      <c r="T2" s="89" t="s">
        <v>66</v>
      </c>
      <c r="U2" s="92" t="s">
        <v>67</v>
      </c>
      <c r="V2" s="94" t="s">
        <v>21</v>
      </c>
      <c r="W2" s="95" t="s">
        <v>22</v>
      </c>
    </row>
    <row r="3" spans="1:23" s="31" customFormat="1" ht="21" customHeight="1">
      <c r="A3" s="88"/>
      <c r="B3" s="88"/>
      <c r="C3" s="89"/>
      <c r="D3" s="89"/>
      <c r="E3" s="36">
        <v>125</v>
      </c>
      <c r="F3" s="36">
        <v>4</v>
      </c>
      <c r="G3" s="36">
        <v>56</v>
      </c>
      <c r="H3" s="36">
        <v>2</v>
      </c>
      <c r="I3" s="36">
        <v>6</v>
      </c>
      <c r="J3" s="36">
        <v>96</v>
      </c>
      <c r="K3" s="36">
        <v>96</v>
      </c>
      <c r="L3" s="36">
        <f>84+1</f>
        <v>85</v>
      </c>
      <c r="M3" s="36">
        <v>12</v>
      </c>
      <c r="N3" s="36">
        <v>160</v>
      </c>
      <c r="O3" s="36">
        <v>35</v>
      </c>
      <c r="P3" s="36">
        <v>35</v>
      </c>
      <c r="Q3" s="88"/>
      <c r="R3" s="91"/>
      <c r="S3" s="93"/>
      <c r="T3" s="88"/>
      <c r="U3" s="93"/>
      <c r="V3" s="94"/>
      <c r="W3" s="96"/>
    </row>
    <row r="4" spans="1:23" s="31" customFormat="1" ht="126.95" customHeight="1">
      <c r="A4" s="37">
        <v>1</v>
      </c>
      <c r="B4" s="38" t="s">
        <v>24</v>
      </c>
      <c r="C4" s="38" t="s">
        <v>68</v>
      </c>
      <c r="D4" s="39" t="s">
        <v>69</v>
      </c>
      <c r="E4" s="38">
        <v>18.850000000000001</v>
      </c>
      <c r="F4" s="38">
        <v>16.02</v>
      </c>
      <c r="G4" s="38">
        <v>16.02</v>
      </c>
      <c r="H4" s="38">
        <v>16.02</v>
      </c>
      <c r="I4" s="38">
        <v>16.02</v>
      </c>
      <c r="J4" s="38">
        <v>14.21</v>
      </c>
      <c r="K4" s="38">
        <v>14.21</v>
      </c>
      <c r="L4" s="38">
        <v>17.649999999999999</v>
      </c>
      <c r="M4" s="38">
        <v>17.649999999999999</v>
      </c>
      <c r="N4" s="38">
        <v>31.72</v>
      </c>
      <c r="O4" s="38">
        <v>20.76</v>
      </c>
      <c r="P4" s="38">
        <v>20.76</v>
      </c>
      <c r="Q4" s="37">
        <f>SUMPRODUCT(E3:P3,E4:P4)</f>
        <v>14414.380000000001</v>
      </c>
      <c r="R4" s="37"/>
      <c r="S4" s="30"/>
      <c r="T4" s="37"/>
      <c r="U4" s="37"/>
      <c r="V4" s="37"/>
      <c r="W4" s="37" t="s">
        <v>70</v>
      </c>
    </row>
    <row r="5" spans="1:23" s="31" customFormat="1" ht="126.95" customHeight="1">
      <c r="A5" s="37">
        <v>2</v>
      </c>
      <c r="B5" s="38" t="s">
        <v>25</v>
      </c>
      <c r="C5" s="38" t="s">
        <v>71</v>
      </c>
      <c r="D5" s="39" t="s">
        <v>72</v>
      </c>
      <c r="E5" s="38">
        <v>5.72</v>
      </c>
      <c r="F5" s="38">
        <v>8.4</v>
      </c>
      <c r="G5" s="38">
        <v>8.4</v>
      </c>
      <c r="H5" s="38">
        <v>8.4</v>
      </c>
      <c r="I5" s="38">
        <v>8.4</v>
      </c>
      <c r="J5" s="38">
        <v>13.3</v>
      </c>
      <c r="K5" s="38">
        <v>13.3</v>
      </c>
      <c r="L5" s="38">
        <v>10.25</v>
      </c>
      <c r="M5" s="38">
        <v>10.25</v>
      </c>
      <c r="N5" s="38">
        <v>8.84</v>
      </c>
      <c r="O5" s="38">
        <v>27.43</v>
      </c>
      <c r="P5" s="38">
        <v>27.43</v>
      </c>
      <c r="Q5" s="37">
        <f>SUMPRODUCT(E3:P3,E5:P5)</f>
        <v>8168.5500000000011</v>
      </c>
      <c r="R5" s="37"/>
      <c r="S5" s="30"/>
      <c r="T5" s="37"/>
      <c r="U5" s="37"/>
      <c r="V5" s="37"/>
      <c r="W5" s="37" t="s">
        <v>70</v>
      </c>
    </row>
    <row r="6" spans="1:23" ht="30" customHeight="1">
      <c r="A6" s="85" t="s">
        <v>73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  <c r="T6" s="86"/>
      <c r="U6" s="86"/>
      <c r="V6" s="86"/>
      <c r="W6" s="86"/>
    </row>
  </sheetData>
  <mergeCells count="13">
    <mergeCell ref="A1:W1"/>
    <mergeCell ref="A6:W6"/>
    <mergeCell ref="A2:A3"/>
    <mergeCell ref="B2:B3"/>
    <mergeCell ref="C2:C3"/>
    <mergeCell ref="D2:D3"/>
    <mergeCell ref="Q2:Q3"/>
    <mergeCell ref="R2:R3"/>
    <mergeCell ref="S2:S3"/>
    <mergeCell ref="T2:T3"/>
    <mergeCell ref="U2:U3"/>
    <mergeCell ref="V2:V3"/>
    <mergeCell ref="W2:W3"/>
  </mergeCells>
  <phoneticPr fontId="38" type="noConversion"/>
  <printOptions horizontalCentered="1"/>
  <pageMargins left="0.31458333333333299" right="0.31458333333333299" top="0.59027777777777801" bottom="0.39305555555555599" header="0.196527777777778" footer="0.196527777777778"/>
  <pageSetup paperSize="9" orientation="landscape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6"/>
  <sheetViews>
    <sheetView view="pageBreakPreview" zoomScale="85" zoomScaleNormal="70" workbookViewId="0">
      <pane xSplit="6" ySplit="4" topLeftCell="G5" activePane="bottomRight" state="frozen"/>
      <selection pane="topRight"/>
      <selection pane="bottomLeft"/>
      <selection pane="bottomRight" activeCell="N10" sqref="N10"/>
    </sheetView>
  </sheetViews>
  <sheetFormatPr defaultColWidth="9" defaultRowHeight="20.100000000000001" customHeight="1"/>
  <cols>
    <col min="1" max="1" width="4.625" style="22" customWidth="1"/>
    <col min="2" max="2" width="15.625" style="22" customWidth="1"/>
    <col min="3" max="3" width="6" style="22" customWidth="1"/>
    <col min="4" max="4" width="14.125" style="22" customWidth="1"/>
    <col min="5" max="5" width="47" style="22" customWidth="1"/>
    <col min="6" max="6" width="5.375" style="22" customWidth="1"/>
    <col min="7" max="16" width="5.75" style="22" customWidth="1"/>
    <col min="17" max="18" width="7" style="22" customWidth="1"/>
    <col min="19" max="19" width="6.875" style="22" customWidth="1"/>
    <col min="20" max="20" width="14.875" style="22" customWidth="1"/>
    <col min="21" max="21" width="13" style="22" customWidth="1"/>
    <col min="22" max="23" width="9.5" style="26" customWidth="1"/>
    <col min="24" max="25" width="7.125" style="26" customWidth="1"/>
    <col min="26" max="26" width="8.125" style="26" customWidth="1"/>
    <col min="27" max="27" width="7.125" style="26" customWidth="1"/>
    <col min="28" max="29" width="8.25" style="26" customWidth="1"/>
    <col min="30" max="30" width="7.125" style="27" customWidth="1"/>
    <col min="31" max="31" width="9.625" style="28" customWidth="1"/>
    <col min="32" max="32" width="8.125" style="22" customWidth="1"/>
    <col min="33" max="16384" width="9" style="29"/>
  </cols>
  <sheetData>
    <row r="1" spans="1:32" s="22" customFormat="1" ht="45.95" customHeight="1">
      <c r="A1" s="102" t="s">
        <v>74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3"/>
      <c r="W1" s="103"/>
      <c r="X1" s="103"/>
      <c r="Y1" s="103"/>
      <c r="Z1" s="103"/>
      <c r="AA1" s="103"/>
      <c r="AB1" s="103"/>
      <c r="AC1" s="103"/>
      <c r="AD1" s="104"/>
      <c r="AE1" s="105"/>
      <c r="AF1" s="102"/>
    </row>
    <row r="2" spans="1:32" s="23" customFormat="1" ht="21.95" customHeight="1">
      <c r="A2" s="106" t="s">
        <v>13</v>
      </c>
      <c r="B2" s="106" t="s">
        <v>75</v>
      </c>
      <c r="C2" s="106" t="s">
        <v>76</v>
      </c>
      <c r="D2" s="106" t="s">
        <v>77</v>
      </c>
      <c r="E2" s="106" t="s">
        <v>78</v>
      </c>
      <c r="F2" s="106" t="s">
        <v>79</v>
      </c>
      <c r="G2" s="107" t="s">
        <v>80</v>
      </c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6" t="s">
        <v>81</v>
      </c>
      <c r="T2" s="108" t="s">
        <v>82</v>
      </c>
      <c r="U2" s="108" t="s">
        <v>83</v>
      </c>
      <c r="V2" s="109" t="s">
        <v>84</v>
      </c>
      <c r="W2" s="109"/>
      <c r="X2" s="109"/>
      <c r="Y2" s="109"/>
      <c r="Z2" s="109"/>
      <c r="AA2" s="109"/>
      <c r="AB2" s="110" t="s">
        <v>85</v>
      </c>
      <c r="AC2" s="110" t="s">
        <v>86</v>
      </c>
      <c r="AD2" s="110" t="s">
        <v>87</v>
      </c>
      <c r="AE2" s="110" t="s">
        <v>88</v>
      </c>
      <c r="AF2" s="110" t="s">
        <v>22</v>
      </c>
    </row>
    <row r="3" spans="1:32" s="23" customFormat="1" ht="21.95" customHeight="1">
      <c r="A3" s="106"/>
      <c r="B3" s="106"/>
      <c r="C3" s="106"/>
      <c r="D3" s="106"/>
      <c r="E3" s="106"/>
      <c r="F3" s="106"/>
      <c r="G3" s="111" t="s">
        <v>29</v>
      </c>
      <c r="H3" s="111" t="s">
        <v>62</v>
      </c>
      <c r="I3" s="111" t="s">
        <v>32</v>
      </c>
      <c r="J3" s="111" t="s">
        <v>33</v>
      </c>
      <c r="K3" s="111" t="s">
        <v>34</v>
      </c>
      <c r="L3" s="111" t="s">
        <v>35</v>
      </c>
      <c r="M3" s="111" t="s">
        <v>36</v>
      </c>
      <c r="N3" s="111" t="s">
        <v>37</v>
      </c>
      <c r="O3" s="111" t="s">
        <v>38</v>
      </c>
      <c r="P3" s="111" t="s">
        <v>39</v>
      </c>
      <c r="Q3" s="111" t="s">
        <v>40</v>
      </c>
      <c r="R3" s="111" t="s">
        <v>41</v>
      </c>
      <c r="S3" s="106"/>
      <c r="T3" s="108"/>
      <c r="U3" s="108"/>
      <c r="V3" s="109" t="s">
        <v>89</v>
      </c>
      <c r="W3" s="109" t="s">
        <v>90</v>
      </c>
      <c r="X3" s="109" t="s">
        <v>91</v>
      </c>
      <c r="Y3" s="109" t="s">
        <v>92</v>
      </c>
      <c r="Z3" s="109" t="s">
        <v>93</v>
      </c>
      <c r="AA3" s="109" t="s">
        <v>94</v>
      </c>
      <c r="AB3" s="110"/>
      <c r="AC3" s="110"/>
      <c r="AD3" s="110"/>
      <c r="AE3" s="110"/>
      <c r="AF3" s="110"/>
    </row>
    <row r="4" spans="1:32" s="23" customFormat="1" ht="21.95" customHeight="1">
      <c r="A4" s="106"/>
      <c r="B4" s="106"/>
      <c r="C4" s="106"/>
      <c r="D4" s="106"/>
      <c r="E4" s="106"/>
      <c r="F4" s="106"/>
      <c r="G4" s="111">
        <v>125</v>
      </c>
      <c r="H4" s="111">
        <v>4</v>
      </c>
      <c r="I4" s="111">
        <v>56</v>
      </c>
      <c r="J4" s="111">
        <v>2</v>
      </c>
      <c r="K4" s="111">
        <v>6</v>
      </c>
      <c r="L4" s="111">
        <v>96</v>
      </c>
      <c r="M4" s="111">
        <v>96</v>
      </c>
      <c r="N4" s="111">
        <f>84+1</f>
        <v>85</v>
      </c>
      <c r="O4" s="111">
        <v>12</v>
      </c>
      <c r="P4" s="111">
        <v>160</v>
      </c>
      <c r="Q4" s="111">
        <v>35</v>
      </c>
      <c r="R4" s="111">
        <v>35</v>
      </c>
      <c r="S4" s="106"/>
      <c r="T4" s="108"/>
      <c r="U4" s="108"/>
      <c r="V4" s="109"/>
      <c r="W4" s="109"/>
      <c r="X4" s="109"/>
      <c r="Y4" s="109"/>
      <c r="Z4" s="109"/>
      <c r="AA4" s="109"/>
      <c r="AB4" s="110"/>
      <c r="AC4" s="110"/>
      <c r="AD4" s="110"/>
      <c r="AE4" s="110"/>
      <c r="AF4" s="110"/>
    </row>
    <row r="5" spans="1:32" s="24" customFormat="1" ht="108">
      <c r="A5" s="112">
        <v>1</v>
      </c>
      <c r="B5" s="112" t="s">
        <v>95</v>
      </c>
      <c r="C5" s="113" t="s">
        <v>96</v>
      </c>
      <c r="D5" s="113" t="s">
        <v>97</v>
      </c>
      <c r="E5" s="114" t="s">
        <v>98</v>
      </c>
      <c r="F5" s="113" t="s">
        <v>99</v>
      </c>
      <c r="G5" s="113">
        <v>4</v>
      </c>
      <c r="H5" s="113">
        <v>3</v>
      </c>
      <c r="I5" s="113">
        <v>3</v>
      </c>
      <c r="J5" s="113">
        <v>3</v>
      </c>
      <c r="K5" s="113">
        <v>3</v>
      </c>
      <c r="L5" s="113">
        <v>3</v>
      </c>
      <c r="M5" s="113">
        <v>3</v>
      </c>
      <c r="N5" s="113">
        <v>3</v>
      </c>
      <c r="O5" s="113">
        <v>2</v>
      </c>
      <c r="P5" s="113">
        <v>4</v>
      </c>
      <c r="Q5" s="113">
        <v>5</v>
      </c>
      <c r="R5" s="113">
        <v>5</v>
      </c>
      <c r="S5" s="113">
        <f>SUMPRODUCT($G$4:$R$4,G5:R5)</f>
        <v>2549</v>
      </c>
      <c r="T5" s="115"/>
      <c r="U5" s="115"/>
      <c r="V5" s="116"/>
      <c r="W5" s="116"/>
      <c r="X5" s="116"/>
      <c r="Y5" s="116"/>
      <c r="Z5" s="117"/>
      <c r="AA5" s="116"/>
      <c r="AB5" s="116"/>
      <c r="AC5" s="116"/>
      <c r="AD5" s="118"/>
      <c r="AE5" s="119"/>
      <c r="AF5" s="120" t="s">
        <v>100</v>
      </c>
    </row>
    <row r="6" spans="1:32" s="24" customFormat="1" ht="108">
      <c r="A6" s="112">
        <v>2</v>
      </c>
      <c r="B6" s="113" t="s">
        <v>101</v>
      </c>
      <c r="C6" s="113" t="s">
        <v>102</v>
      </c>
      <c r="D6" s="113" t="s">
        <v>103</v>
      </c>
      <c r="E6" s="114" t="s">
        <v>104</v>
      </c>
      <c r="F6" s="113" t="s">
        <v>99</v>
      </c>
      <c r="G6" s="113">
        <v>1</v>
      </c>
      <c r="H6" s="113">
        <v>1</v>
      </c>
      <c r="I6" s="113">
        <v>1</v>
      </c>
      <c r="J6" s="113">
        <v>1</v>
      </c>
      <c r="K6" s="113">
        <v>1</v>
      </c>
      <c r="L6" s="113">
        <v>1</v>
      </c>
      <c r="M6" s="113">
        <v>1</v>
      </c>
      <c r="N6" s="113">
        <v>2</v>
      </c>
      <c r="O6" s="113">
        <v>2</v>
      </c>
      <c r="P6" s="113">
        <v>1</v>
      </c>
      <c r="Q6" s="113">
        <v>1</v>
      </c>
      <c r="R6" s="113">
        <v>1</v>
      </c>
      <c r="S6" s="113">
        <f t="shared" ref="S6:S10" si="0">SUMPRODUCT($G$4:$R$4,G6:R6)</f>
        <v>809</v>
      </c>
      <c r="T6" s="115"/>
      <c r="U6" s="115"/>
      <c r="V6" s="116"/>
      <c r="W6" s="116"/>
      <c r="X6" s="116"/>
      <c r="Y6" s="116"/>
      <c r="Z6" s="117"/>
      <c r="AA6" s="116"/>
      <c r="AB6" s="116"/>
      <c r="AC6" s="116"/>
      <c r="AD6" s="118"/>
      <c r="AE6" s="119"/>
      <c r="AF6" s="120" t="s">
        <v>100</v>
      </c>
    </row>
    <row r="7" spans="1:32" s="24" customFormat="1" ht="96">
      <c r="A7" s="112">
        <v>3</v>
      </c>
      <c r="B7" s="113" t="s">
        <v>105</v>
      </c>
      <c r="C7" s="113" t="s">
        <v>106</v>
      </c>
      <c r="D7" s="113" t="s">
        <v>103</v>
      </c>
      <c r="E7" s="114" t="s">
        <v>107</v>
      </c>
      <c r="F7" s="113" t="s">
        <v>99</v>
      </c>
      <c r="G7" s="113">
        <v>1</v>
      </c>
      <c r="H7" s="113">
        <v>1</v>
      </c>
      <c r="I7" s="113">
        <v>1</v>
      </c>
      <c r="J7" s="113"/>
      <c r="K7" s="113"/>
      <c r="L7" s="113">
        <v>1</v>
      </c>
      <c r="M7" s="113">
        <v>1</v>
      </c>
      <c r="N7" s="113">
        <v>1</v>
      </c>
      <c r="O7" s="113"/>
      <c r="P7" s="113">
        <v>1</v>
      </c>
      <c r="Q7" s="113">
        <v>2</v>
      </c>
      <c r="R7" s="113">
        <v>2</v>
      </c>
      <c r="S7" s="113">
        <f t="shared" si="0"/>
        <v>762</v>
      </c>
      <c r="T7" s="115"/>
      <c r="U7" s="115"/>
      <c r="V7" s="116"/>
      <c r="W7" s="116"/>
      <c r="X7" s="116"/>
      <c r="Y7" s="116"/>
      <c r="Z7" s="117"/>
      <c r="AA7" s="116"/>
      <c r="AB7" s="116"/>
      <c r="AC7" s="116"/>
      <c r="AD7" s="118"/>
      <c r="AE7" s="119"/>
      <c r="AF7" s="120" t="s">
        <v>100</v>
      </c>
    </row>
    <row r="8" spans="1:32" s="24" customFormat="1" ht="96">
      <c r="A8" s="112">
        <v>4</v>
      </c>
      <c r="B8" s="113" t="s">
        <v>108</v>
      </c>
      <c r="C8" s="113" t="s">
        <v>109</v>
      </c>
      <c r="D8" s="113" t="s">
        <v>97</v>
      </c>
      <c r="E8" s="114" t="s">
        <v>110</v>
      </c>
      <c r="F8" s="113" t="s">
        <v>99</v>
      </c>
      <c r="G8" s="113"/>
      <c r="H8" s="113"/>
      <c r="I8" s="113"/>
      <c r="J8" s="113"/>
      <c r="K8" s="113"/>
      <c r="L8" s="113"/>
      <c r="M8" s="113"/>
      <c r="N8" s="113"/>
      <c r="O8" s="113">
        <v>1</v>
      </c>
      <c r="P8" s="113"/>
      <c r="Q8" s="113">
        <v>1</v>
      </c>
      <c r="R8" s="113">
        <v>1</v>
      </c>
      <c r="S8" s="113">
        <f t="shared" si="0"/>
        <v>82</v>
      </c>
      <c r="T8" s="115"/>
      <c r="U8" s="115"/>
      <c r="V8" s="116"/>
      <c r="W8" s="116"/>
      <c r="X8" s="116"/>
      <c r="Y8" s="116"/>
      <c r="Z8" s="117"/>
      <c r="AA8" s="116"/>
      <c r="AB8" s="116"/>
      <c r="AC8" s="116"/>
      <c r="AD8" s="118"/>
      <c r="AE8" s="119"/>
      <c r="AF8" s="120" t="s">
        <v>100</v>
      </c>
    </row>
    <row r="9" spans="1:32" s="24" customFormat="1" ht="96">
      <c r="A9" s="112">
        <v>5</v>
      </c>
      <c r="B9" s="113" t="s">
        <v>111</v>
      </c>
      <c r="C9" s="113" t="s">
        <v>112</v>
      </c>
      <c r="D9" s="113" t="s">
        <v>113</v>
      </c>
      <c r="E9" s="114" t="s">
        <v>114</v>
      </c>
      <c r="F9" s="113" t="s">
        <v>99</v>
      </c>
      <c r="G9" s="113">
        <v>1</v>
      </c>
      <c r="H9" s="113">
        <v>1</v>
      </c>
      <c r="I9" s="113">
        <v>1</v>
      </c>
      <c r="J9" s="113">
        <v>1</v>
      </c>
      <c r="K9" s="113">
        <v>1</v>
      </c>
      <c r="L9" s="113">
        <v>1</v>
      </c>
      <c r="M9" s="113">
        <v>1</v>
      </c>
      <c r="N9" s="113">
        <v>1</v>
      </c>
      <c r="O9" s="113"/>
      <c r="P9" s="113">
        <v>1</v>
      </c>
      <c r="Q9" s="113"/>
      <c r="R9" s="113"/>
      <c r="S9" s="113">
        <f t="shared" si="0"/>
        <v>630</v>
      </c>
      <c r="T9" s="115"/>
      <c r="U9" s="115"/>
      <c r="V9" s="116"/>
      <c r="W9" s="116"/>
      <c r="X9" s="117"/>
      <c r="Y9" s="117"/>
      <c r="Z9" s="116"/>
      <c r="AA9" s="117"/>
      <c r="AB9" s="116"/>
      <c r="AC9" s="116"/>
      <c r="AD9" s="118"/>
      <c r="AE9" s="119"/>
      <c r="AF9" s="120" t="s">
        <v>100</v>
      </c>
    </row>
    <row r="10" spans="1:32" s="24" customFormat="1" ht="60">
      <c r="A10" s="112">
        <v>6</v>
      </c>
      <c r="B10" s="113" t="s">
        <v>115</v>
      </c>
      <c r="C10" s="113" t="s">
        <v>116</v>
      </c>
      <c r="D10" s="113" t="s">
        <v>117</v>
      </c>
      <c r="E10" s="114" t="s">
        <v>118</v>
      </c>
      <c r="F10" s="113" t="s">
        <v>119</v>
      </c>
      <c r="G10" s="113">
        <v>1</v>
      </c>
      <c r="H10" s="113">
        <v>1</v>
      </c>
      <c r="I10" s="113">
        <v>1</v>
      </c>
      <c r="J10" s="113">
        <v>1</v>
      </c>
      <c r="K10" s="113">
        <v>1</v>
      </c>
      <c r="L10" s="113">
        <v>1</v>
      </c>
      <c r="M10" s="113">
        <v>1</v>
      </c>
      <c r="N10" s="113">
        <v>1</v>
      </c>
      <c r="O10" s="113">
        <v>1</v>
      </c>
      <c r="P10" s="113">
        <v>1</v>
      </c>
      <c r="Q10" s="113">
        <v>1</v>
      </c>
      <c r="R10" s="113">
        <v>1</v>
      </c>
      <c r="S10" s="113">
        <f t="shared" si="0"/>
        <v>712</v>
      </c>
      <c r="T10" s="115"/>
      <c r="U10" s="115"/>
      <c r="V10" s="117"/>
      <c r="W10" s="116"/>
      <c r="X10" s="117"/>
      <c r="Y10" s="117"/>
      <c r="Z10" s="117"/>
      <c r="AA10" s="117"/>
      <c r="AB10" s="116"/>
      <c r="AC10" s="116"/>
      <c r="AD10" s="118"/>
      <c r="AE10" s="119"/>
      <c r="AF10" s="120" t="s">
        <v>100</v>
      </c>
    </row>
    <row r="11" spans="1:32" s="24" customFormat="1" ht="47.1" customHeight="1">
      <c r="A11" s="112">
        <v>7</v>
      </c>
      <c r="B11" s="113" t="s">
        <v>28</v>
      </c>
      <c r="C11" s="113"/>
      <c r="D11" s="113" t="s">
        <v>120</v>
      </c>
      <c r="E11" s="114" t="s">
        <v>121</v>
      </c>
      <c r="F11" s="113" t="s">
        <v>122</v>
      </c>
      <c r="G11" s="113" t="s">
        <v>30</v>
      </c>
      <c r="H11" s="113" t="s">
        <v>30</v>
      </c>
      <c r="I11" s="113" t="s">
        <v>30</v>
      </c>
      <c r="J11" s="113" t="s">
        <v>30</v>
      </c>
      <c r="K11" s="113" t="s">
        <v>30</v>
      </c>
      <c r="L11" s="113" t="s">
        <v>30</v>
      </c>
      <c r="M11" s="113" t="s">
        <v>30</v>
      </c>
      <c r="N11" s="113" t="s">
        <v>30</v>
      </c>
      <c r="O11" s="113" t="s">
        <v>30</v>
      </c>
      <c r="P11" s="113" t="s">
        <v>30</v>
      </c>
      <c r="Q11" s="113" t="s">
        <v>30</v>
      </c>
      <c r="R11" s="113" t="s">
        <v>30</v>
      </c>
      <c r="S11" s="113">
        <v>35550</v>
      </c>
      <c r="T11" s="115"/>
      <c r="U11" s="115"/>
      <c r="V11" s="116"/>
      <c r="W11" s="117"/>
      <c r="X11" s="117"/>
      <c r="Y11" s="117"/>
      <c r="Z11" s="117"/>
      <c r="AA11" s="117"/>
      <c r="AB11" s="116"/>
      <c r="AC11" s="116"/>
      <c r="AD11" s="118"/>
      <c r="AE11" s="119"/>
      <c r="AF11" s="121"/>
    </row>
    <row r="12" spans="1:32" s="24" customFormat="1" ht="42" customHeight="1">
      <c r="A12" s="112">
        <v>8</v>
      </c>
      <c r="B12" s="113" t="s">
        <v>27</v>
      </c>
      <c r="C12" s="122" t="s">
        <v>123</v>
      </c>
      <c r="D12" s="122"/>
      <c r="E12" s="114" t="s">
        <v>124</v>
      </c>
      <c r="F12" s="113" t="s">
        <v>125</v>
      </c>
      <c r="G12" s="113">
        <f>0.2*(0.9*G5+0.8*G6+0.9*G8+0.85*G9+1.1*G10)</f>
        <v>1.27</v>
      </c>
      <c r="H12" s="113">
        <f>0.2*(0.9*H5+0.8*H6+0.9*H8+0.85*H9+1.1*H10)</f>
        <v>1.0899999999999999</v>
      </c>
      <c r="I12" s="113">
        <f>0.2*(0.9*I5+0.8*I6+0.9*I8+0.85*I9+1.1*I10)</f>
        <v>1.0899999999999999</v>
      </c>
      <c r="J12" s="113">
        <f>0.2*(0.9*J5+0.8*J6+0.9*J8+0.85*J9+1.1*J10)</f>
        <v>1.0899999999999999</v>
      </c>
      <c r="K12" s="113">
        <f>0.2*(0.9*K5+0.8*K6+0.9*K8+0.85*K9+1.1*K10)</f>
        <v>1.0899999999999999</v>
      </c>
      <c r="L12" s="113">
        <f t="shared" ref="L12:R12" si="1">0.2*(0.9*L5+0.8*L6+0.9*L8+0.85*L9+1.1*L10)</f>
        <v>1.0899999999999999</v>
      </c>
      <c r="M12" s="113">
        <f t="shared" si="1"/>
        <v>1.0899999999999999</v>
      </c>
      <c r="N12" s="113">
        <f t="shared" si="1"/>
        <v>1.25</v>
      </c>
      <c r="O12" s="113">
        <f t="shared" si="1"/>
        <v>1.08</v>
      </c>
      <c r="P12" s="113">
        <f t="shared" si="1"/>
        <v>1.27</v>
      </c>
      <c r="Q12" s="113">
        <f t="shared" si="1"/>
        <v>1.4600000000000002</v>
      </c>
      <c r="R12" s="113">
        <f t="shared" si="1"/>
        <v>1.4600000000000002</v>
      </c>
      <c r="S12" s="113">
        <f>SUMPRODUCT($G$4:$R$4,G12:R12)</f>
        <v>866.76</v>
      </c>
      <c r="T12" s="115"/>
      <c r="U12" s="115"/>
      <c r="V12" s="123"/>
      <c r="W12" s="117"/>
      <c r="X12" s="117"/>
      <c r="Y12" s="117"/>
      <c r="Z12" s="117"/>
      <c r="AA12" s="117"/>
      <c r="AB12" s="124"/>
      <c r="AC12" s="124"/>
      <c r="AD12" s="125"/>
      <c r="AE12" s="126"/>
      <c r="AF12" s="121"/>
    </row>
    <row r="13" spans="1:32" s="24" customFormat="1" ht="42" customHeight="1">
      <c r="A13" s="127" t="s">
        <v>126</v>
      </c>
      <c r="B13" s="128"/>
      <c r="C13" s="128"/>
      <c r="D13" s="128"/>
      <c r="E13" s="129"/>
      <c r="F13" s="113" t="s">
        <v>127</v>
      </c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5"/>
      <c r="U13" s="115"/>
      <c r="V13" s="123"/>
      <c r="W13" s="130"/>
      <c r="X13" s="130"/>
      <c r="Y13" s="130"/>
      <c r="Z13" s="130"/>
      <c r="AA13" s="130"/>
      <c r="AB13" s="124"/>
      <c r="AC13" s="124"/>
      <c r="AD13" s="125"/>
      <c r="AE13" s="126"/>
      <c r="AF13" s="121"/>
    </row>
    <row r="14" spans="1:32" s="24" customFormat="1" ht="42" customHeight="1">
      <c r="A14" s="127" t="s">
        <v>128</v>
      </c>
      <c r="B14" s="128"/>
      <c r="C14" s="128"/>
      <c r="D14" s="128"/>
      <c r="E14" s="129"/>
      <c r="F14" s="113" t="s">
        <v>127</v>
      </c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5"/>
      <c r="U14" s="115"/>
      <c r="V14" s="123"/>
      <c r="W14" s="130"/>
      <c r="X14" s="130"/>
      <c r="Y14" s="130"/>
      <c r="Z14" s="130"/>
      <c r="AA14" s="130"/>
      <c r="AB14" s="124"/>
      <c r="AC14" s="124"/>
      <c r="AD14" s="125"/>
      <c r="AE14" s="126"/>
      <c r="AF14" s="121"/>
    </row>
    <row r="15" spans="1:32" s="24" customFormat="1" ht="42" customHeight="1">
      <c r="A15" s="127" t="s">
        <v>129</v>
      </c>
      <c r="B15" s="128"/>
      <c r="C15" s="128"/>
      <c r="D15" s="128"/>
      <c r="E15" s="129"/>
      <c r="F15" s="113" t="s">
        <v>127</v>
      </c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5"/>
      <c r="U15" s="115"/>
      <c r="V15" s="123"/>
      <c r="W15" s="130"/>
      <c r="X15" s="130"/>
      <c r="Y15" s="130"/>
      <c r="Z15" s="130"/>
      <c r="AA15" s="130"/>
      <c r="AB15" s="124"/>
      <c r="AC15" s="124"/>
      <c r="AD15" s="125"/>
      <c r="AE15" s="126"/>
      <c r="AF15" s="121"/>
    </row>
    <row r="16" spans="1:32" s="25" customFormat="1" ht="30" customHeight="1">
      <c r="A16" s="131" t="s">
        <v>130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2"/>
      <c r="U16" s="132"/>
      <c r="V16" s="133"/>
      <c r="W16" s="133"/>
      <c r="X16" s="133"/>
      <c r="Y16" s="133"/>
      <c r="Z16" s="133"/>
      <c r="AA16" s="133"/>
      <c r="AB16" s="133"/>
      <c r="AC16" s="133"/>
      <c r="AD16" s="134"/>
      <c r="AE16" s="135"/>
      <c r="AF16" s="132"/>
    </row>
  </sheetData>
  <mergeCells count="28">
    <mergeCell ref="AE2:AE4"/>
    <mergeCell ref="AF2:AF4"/>
    <mergeCell ref="A14:E14"/>
    <mergeCell ref="A15:E15"/>
    <mergeCell ref="A16:S16"/>
    <mergeCell ref="A2:A4"/>
    <mergeCell ref="B2:B4"/>
    <mergeCell ref="C2:C4"/>
    <mergeCell ref="D2:D4"/>
    <mergeCell ref="E2:E4"/>
    <mergeCell ref="F2:F4"/>
    <mergeCell ref="S2:S4"/>
    <mergeCell ref="A1:AF1"/>
    <mergeCell ref="G2:R2"/>
    <mergeCell ref="V2:AA2"/>
    <mergeCell ref="C12:D12"/>
    <mergeCell ref="A13:E13"/>
    <mergeCell ref="T2:T4"/>
    <mergeCell ref="U2:U4"/>
    <mergeCell ref="V3:V4"/>
    <mergeCell ref="W3:W4"/>
    <mergeCell ref="X3:X4"/>
    <mergeCell ref="Y3:Y4"/>
    <mergeCell ref="Z3:Z4"/>
    <mergeCell ref="AA3:AA4"/>
    <mergeCell ref="AB2:AB4"/>
    <mergeCell ref="AC2:AC4"/>
    <mergeCell ref="AD2:AD4"/>
  </mergeCells>
  <phoneticPr fontId="38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0000"/>
  </sheetPr>
  <dimension ref="A1:V9"/>
  <sheetViews>
    <sheetView topLeftCell="A7" workbookViewId="0">
      <selection sqref="A1:K1"/>
    </sheetView>
  </sheetViews>
  <sheetFormatPr defaultColWidth="9.875" defaultRowHeight="13.5"/>
  <cols>
    <col min="1" max="1" width="6" style="3" customWidth="1"/>
    <col min="2" max="2" width="12.75" style="3" customWidth="1"/>
    <col min="3" max="3" width="19.375" style="3" customWidth="1"/>
    <col min="4" max="4" width="16" style="3" customWidth="1"/>
    <col min="5" max="10" width="9.875" style="3"/>
    <col min="11" max="11" width="26.125" style="4" customWidth="1"/>
    <col min="12" max="12" width="13.875" style="5"/>
    <col min="13" max="17" width="12" style="6" customWidth="1"/>
    <col min="18" max="22" width="9.875" style="6"/>
    <col min="23" max="16384" width="9.875" style="3"/>
  </cols>
  <sheetData>
    <row r="1" spans="1:22" s="1" customFormat="1" ht="26.45" customHeight="1">
      <c r="A1" s="97" t="s">
        <v>131</v>
      </c>
      <c r="B1" s="98"/>
      <c r="C1" s="98"/>
      <c r="D1" s="98"/>
      <c r="E1" s="98"/>
      <c r="F1" s="98"/>
      <c r="G1" s="98"/>
      <c r="H1" s="98"/>
      <c r="I1" s="98"/>
      <c r="J1" s="98"/>
      <c r="K1" s="99"/>
      <c r="L1" s="5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s="2" customFormat="1" ht="33" customHeight="1">
      <c r="A2" s="7" t="s">
        <v>13</v>
      </c>
      <c r="B2" s="7" t="s">
        <v>132</v>
      </c>
      <c r="C2" s="7" t="s">
        <v>133</v>
      </c>
      <c r="D2" s="7" t="s">
        <v>134</v>
      </c>
      <c r="E2" s="7" t="s">
        <v>135</v>
      </c>
      <c r="F2" s="7" t="s">
        <v>136</v>
      </c>
      <c r="G2" s="7" t="s">
        <v>79</v>
      </c>
      <c r="H2" s="8" t="s">
        <v>137</v>
      </c>
      <c r="I2" s="7" t="s">
        <v>48</v>
      </c>
      <c r="J2" s="7" t="s">
        <v>138</v>
      </c>
      <c r="K2" s="8" t="s">
        <v>22</v>
      </c>
      <c r="L2" s="18"/>
      <c r="M2" s="6"/>
      <c r="N2" s="6"/>
      <c r="O2" s="6"/>
      <c r="P2" s="6"/>
      <c r="Q2" s="6"/>
      <c r="R2" s="6"/>
      <c r="S2" s="6"/>
      <c r="T2" s="6"/>
      <c r="U2" s="21"/>
      <c r="V2" s="21"/>
    </row>
    <row r="3" spans="1:22" s="1" customFormat="1" ht="61.5" customHeight="1">
      <c r="A3" s="9">
        <v>1</v>
      </c>
      <c r="B3" s="10" t="s">
        <v>139</v>
      </c>
      <c r="C3" s="11" t="s">
        <v>140</v>
      </c>
      <c r="D3" s="9"/>
      <c r="E3" s="9" t="s">
        <v>141</v>
      </c>
      <c r="F3" s="11" t="s">
        <v>142</v>
      </c>
      <c r="G3" s="10" t="s">
        <v>143</v>
      </c>
      <c r="H3" s="12"/>
      <c r="I3" s="12"/>
      <c r="J3" s="12"/>
      <c r="K3" s="19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s="1" customFormat="1" ht="61.5" customHeight="1">
      <c r="A4" s="9">
        <v>2</v>
      </c>
      <c r="B4" s="10" t="s">
        <v>144</v>
      </c>
      <c r="C4" s="11" t="s">
        <v>140</v>
      </c>
      <c r="D4" s="9"/>
      <c r="E4" s="9" t="s">
        <v>145</v>
      </c>
      <c r="F4" s="11" t="s">
        <v>142</v>
      </c>
      <c r="G4" s="10" t="s">
        <v>146</v>
      </c>
      <c r="H4" s="12"/>
      <c r="I4" s="12"/>
      <c r="J4" s="12"/>
      <c r="K4" s="19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s="1" customFormat="1" ht="61.5" customHeight="1">
      <c r="A5" s="9">
        <v>3</v>
      </c>
      <c r="B5" s="10" t="s">
        <v>147</v>
      </c>
      <c r="C5" s="11" t="s">
        <v>140</v>
      </c>
      <c r="D5" s="9"/>
      <c r="E5" s="9" t="s">
        <v>148</v>
      </c>
      <c r="F5" s="11" t="s">
        <v>142</v>
      </c>
      <c r="G5" s="10" t="s">
        <v>149</v>
      </c>
      <c r="H5" s="12"/>
      <c r="I5" s="12"/>
      <c r="J5" s="12"/>
      <c r="K5" s="19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s="1" customFormat="1" ht="72" customHeight="1">
      <c r="A6" s="9">
        <v>4</v>
      </c>
      <c r="B6" s="10" t="s">
        <v>150</v>
      </c>
      <c r="C6" s="11" t="s">
        <v>140</v>
      </c>
      <c r="D6" s="9"/>
      <c r="E6" s="9" t="s">
        <v>148</v>
      </c>
      <c r="F6" s="11" t="s">
        <v>142</v>
      </c>
      <c r="G6" s="10" t="s">
        <v>149</v>
      </c>
      <c r="H6" s="12"/>
      <c r="I6" s="12"/>
      <c r="J6" s="12"/>
      <c r="K6" s="19"/>
      <c r="M6" s="6"/>
      <c r="N6" s="20"/>
      <c r="O6" s="6"/>
      <c r="P6" s="6"/>
      <c r="Q6" s="6"/>
      <c r="R6" s="6"/>
      <c r="S6" s="6"/>
      <c r="T6" s="6"/>
      <c r="U6" s="6"/>
      <c r="V6" s="6"/>
    </row>
    <row r="7" spans="1:22" s="1" customFormat="1" ht="61.5" customHeight="1">
      <c r="A7" s="9">
        <v>5</v>
      </c>
      <c r="B7" s="10" t="s">
        <v>151</v>
      </c>
      <c r="C7" s="11" t="s">
        <v>140</v>
      </c>
      <c r="D7" s="13"/>
      <c r="E7" s="9" t="s">
        <v>148</v>
      </c>
      <c r="F7" s="11" t="s">
        <v>142</v>
      </c>
      <c r="G7" s="10" t="s">
        <v>149</v>
      </c>
      <c r="H7" s="12"/>
      <c r="I7" s="12"/>
      <c r="J7" s="12"/>
      <c r="K7" s="19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50.1" customHeight="1">
      <c r="A8" s="9">
        <v>6</v>
      </c>
      <c r="B8" s="14" t="s">
        <v>152</v>
      </c>
      <c r="C8" s="100" t="s">
        <v>153</v>
      </c>
      <c r="D8" s="15"/>
      <c r="E8" s="16"/>
      <c r="F8" s="16"/>
      <c r="G8" s="17" t="s">
        <v>119</v>
      </c>
      <c r="H8" s="12"/>
      <c r="I8" s="12"/>
      <c r="J8" s="12"/>
      <c r="K8" s="101" t="s">
        <v>154</v>
      </c>
      <c r="S8" s="6">
        <v>26</v>
      </c>
    </row>
    <row r="9" spans="1:22" ht="56.1" customHeight="1">
      <c r="A9" s="9">
        <v>7</v>
      </c>
      <c r="B9" s="14" t="s">
        <v>155</v>
      </c>
      <c r="C9" s="100"/>
      <c r="D9" s="15"/>
      <c r="E9" s="16"/>
      <c r="F9" s="16"/>
      <c r="G9" s="17" t="s">
        <v>156</v>
      </c>
      <c r="H9" s="12"/>
      <c r="I9" s="12"/>
      <c r="J9" s="12"/>
      <c r="K9" s="101"/>
    </row>
  </sheetData>
  <mergeCells count="3">
    <mergeCell ref="A1:K1"/>
    <mergeCell ref="C8:C9"/>
    <mergeCell ref="K8:K9"/>
  </mergeCells>
  <phoneticPr fontId="38" type="noConversion"/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rgb="FFFF0000"/>
    <pageSetUpPr fitToPage="1"/>
  </sheetPr>
  <dimension ref="A1:R106"/>
  <sheetViews>
    <sheetView topLeftCell="A100" zoomScale="80" zoomScaleNormal="80" workbookViewId="0">
      <selection activeCell="O13" sqref="O13"/>
    </sheetView>
  </sheetViews>
  <sheetFormatPr defaultColWidth="9" defaultRowHeight="21.95" customHeight="1"/>
  <cols>
    <col min="1" max="1" width="4.125" style="182" customWidth="1"/>
    <col min="2" max="2" width="9.625" style="182" customWidth="1"/>
    <col min="3" max="3" width="13.875" style="182" customWidth="1"/>
    <col min="4" max="4" width="28.125" style="183" customWidth="1"/>
    <col min="5" max="5" width="10.125" style="182" customWidth="1"/>
    <col min="6" max="6" width="7.5" style="182" customWidth="1"/>
    <col min="7" max="8" width="6.125" style="182" customWidth="1"/>
    <col min="9" max="9" width="6" style="182" customWidth="1"/>
    <col min="10" max="10" width="7.5" style="182" customWidth="1"/>
    <col min="11" max="11" width="8.625" style="184" customWidth="1"/>
    <col min="12" max="12" width="9.375" style="184" customWidth="1"/>
    <col min="13" max="15" width="11.25" style="182" customWidth="1"/>
    <col min="16" max="16" width="15.5" style="182" customWidth="1"/>
    <col min="17" max="16384" width="9" style="182"/>
  </cols>
  <sheetData>
    <row r="1" spans="1:18" s="139" customFormat="1" ht="35.1" customHeight="1">
      <c r="A1" s="136" t="str">
        <f>K2&amp;"报价清单"</f>
        <v>A1玄关柜报价清单</v>
      </c>
      <c r="B1" s="136"/>
      <c r="C1" s="136"/>
      <c r="D1" s="137"/>
      <c r="E1" s="136"/>
      <c r="F1" s="136"/>
      <c r="G1" s="136"/>
      <c r="H1" s="136"/>
      <c r="I1" s="136"/>
      <c r="J1" s="136"/>
      <c r="K1" s="138"/>
      <c r="L1" s="138"/>
      <c r="M1" s="136"/>
      <c r="N1" s="136"/>
      <c r="O1" s="136"/>
      <c r="P1" s="136"/>
    </row>
    <row r="2" spans="1:18" s="146" customFormat="1" ht="21.95" customHeight="1">
      <c r="A2" s="140" t="s">
        <v>157</v>
      </c>
      <c r="B2" s="140"/>
      <c r="C2" s="141"/>
      <c r="D2" s="141"/>
      <c r="E2" s="141"/>
      <c r="F2" s="141"/>
      <c r="G2" s="141"/>
      <c r="H2" s="141"/>
      <c r="I2" s="140" t="s">
        <v>14</v>
      </c>
      <c r="J2" s="142"/>
      <c r="K2" s="143" t="s">
        <v>158</v>
      </c>
      <c r="L2" s="144"/>
      <c r="M2" s="144"/>
      <c r="N2" s="144"/>
      <c r="O2" s="144"/>
      <c r="P2" s="145"/>
    </row>
    <row r="3" spans="1:18" s="152" customFormat="1" ht="21.95" customHeight="1">
      <c r="A3" s="147" t="s">
        <v>13</v>
      </c>
      <c r="B3" s="147" t="s">
        <v>132</v>
      </c>
      <c r="C3" s="147" t="s">
        <v>159</v>
      </c>
      <c r="D3" s="147"/>
      <c r="E3" s="148" t="s">
        <v>160</v>
      </c>
      <c r="F3" s="149"/>
      <c r="G3" s="150"/>
      <c r="H3" s="147" t="s">
        <v>81</v>
      </c>
      <c r="I3" s="147" t="s">
        <v>79</v>
      </c>
      <c r="J3" s="147" t="s">
        <v>161</v>
      </c>
      <c r="K3" s="147" t="s">
        <v>137</v>
      </c>
      <c r="L3" s="147" t="s">
        <v>48</v>
      </c>
      <c r="M3" s="147" t="s">
        <v>162</v>
      </c>
      <c r="N3" s="147" t="s">
        <v>163</v>
      </c>
      <c r="O3" s="147" t="s">
        <v>164</v>
      </c>
      <c r="P3" s="151" t="s">
        <v>22</v>
      </c>
      <c r="R3" s="146"/>
    </row>
    <row r="4" spans="1:18" s="154" customFormat="1" ht="13.5">
      <c r="A4" s="147"/>
      <c r="B4" s="147"/>
      <c r="C4" s="153" t="s">
        <v>165</v>
      </c>
      <c r="D4" s="153" t="s">
        <v>166</v>
      </c>
      <c r="E4" s="153" t="s">
        <v>167</v>
      </c>
      <c r="F4" s="153" t="s">
        <v>168</v>
      </c>
      <c r="G4" s="153" t="s">
        <v>169</v>
      </c>
      <c r="H4" s="147"/>
      <c r="I4" s="147"/>
      <c r="J4" s="147"/>
      <c r="K4" s="147"/>
      <c r="L4" s="147"/>
      <c r="M4" s="147"/>
      <c r="N4" s="147"/>
      <c r="O4" s="147"/>
      <c r="P4" s="147"/>
      <c r="R4" s="146"/>
    </row>
    <row r="5" spans="1:18" s="154" customFormat="1" ht="21.95" customHeight="1">
      <c r="A5" s="155">
        <f>ROW()-4</f>
        <v>1</v>
      </c>
      <c r="B5" s="156" t="s">
        <v>170</v>
      </c>
      <c r="C5" s="157" t="s">
        <v>170</v>
      </c>
      <c r="D5" s="158" t="s">
        <v>171</v>
      </c>
      <c r="E5" s="155">
        <v>2400</v>
      </c>
      <c r="F5" s="155">
        <v>1460</v>
      </c>
      <c r="G5" s="155" t="s">
        <v>172</v>
      </c>
      <c r="H5" s="155">
        <v>1</v>
      </c>
      <c r="I5" s="155" t="s">
        <v>125</v>
      </c>
      <c r="J5" s="159">
        <f>E5*F5*H5/1000000</f>
        <v>3.504</v>
      </c>
      <c r="K5" s="160"/>
      <c r="L5" s="160"/>
      <c r="M5" s="161"/>
      <c r="N5" s="161"/>
      <c r="O5" s="161"/>
      <c r="P5" s="162"/>
      <c r="R5" s="146"/>
    </row>
    <row r="6" spans="1:18" s="154" customFormat="1" ht="21.95" customHeight="1">
      <c r="A6" s="155">
        <f>ROW()-4</f>
        <v>2</v>
      </c>
      <c r="B6" s="156"/>
      <c r="C6" s="157" t="s">
        <v>173</v>
      </c>
      <c r="D6" s="158"/>
      <c r="E6" s="155"/>
      <c r="F6" s="155"/>
      <c r="G6" s="155"/>
      <c r="H6" s="155">
        <v>4</v>
      </c>
      <c r="I6" s="155" t="s">
        <v>174</v>
      </c>
      <c r="J6" s="159">
        <f>H6</f>
        <v>4</v>
      </c>
      <c r="K6" s="160"/>
      <c r="L6" s="160"/>
      <c r="M6" s="161"/>
      <c r="N6" s="161"/>
      <c r="O6" s="161"/>
      <c r="P6" s="162"/>
      <c r="R6" s="146"/>
    </row>
    <row r="7" spans="1:18" s="154" customFormat="1" ht="21.95" customHeight="1">
      <c r="A7" s="155">
        <f t="shared" ref="A7:A17" si="0">ROW()-4</f>
        <v>3</v>
      </c>
      <c r="B7" s="156"/>
      <c r="C7" s="163" t="s">
        <v>175</v>
      </c>
      <c r="D7" s="158" t="s">
        <v>176</v>
      </c>
      <c r="E7" s="155">
        <v>1370</v>
      </c>
      <c r="F7" s="155">
        <v>45</v>
      </c>
      <c r="G7" s="155">
        <v>18</v>
      </c>
      <c r="H7" s="155">
        <v>1</v>
      </c>
      <c r="I7" s="155" t="s">
        <v>125</v>
      </c>
      <c r="J7" s="159">
        <f t="shared" ref="J7:J15" si="1">E7/1000*F7/1000*H7</f>
        <v>6.1650000000000003E-2</v>
      </c>
      <c r="K7" s="160"/>
      <c r="L7" s="160"/>
      <c r="M7" s="161"/>
      <c r="N7" s="161"/>
      <c r="O7" s="161"/>
      <c r="P7" s="162"/>
      <c r="R7" s="146"/>
    </row>
    <row r="8" spans="1:18" s="154" customFormat="1" ht="21.95" customHeight="1">
      <c r="A8" s="155">
        <f t="shared" si="0"/>
        <v>4</v>
      </c>
      <c r="B8" s="156"/>
      <c r="C8" s="163" t="s">
        <v>177</v>
      </c>
      <c r="D8" s="158" t="s">
        <v>176</v>
      </c>
      <c r="E8" s="155">
        <v>2400</v>
      </c>
      <c r="F8" s="155">
        <v>45</v>
      </c>
      <c r="G8" s="155">
        <v>18</v>
      </c>
      <c r="H8" s="155">
        <v>2</v>
      </c>
      <c r="I8" s="155" t="s">
        <v>125</v>
      </c>
      <c r="J8" s="159">
        <f t="shared" si="1"/>
        <v>0.216</v>
      </c>
      <c r="K8" s="160"/>
      <c r="L8" s="160"/>
      <c r="M8" s="161"/>
      <c r="N8" s="161"/>
      <c r="O8" s="161"/>
      <c r="P8" s="162"/>
      <c r="R8" s="146"/>
    </row>
    <row r="9" spans="1:18" s="154" customFormat="1" ht="21.95" customHeight="1">
      <c r="A9" s="155">
        <f t="shared" si="0"/>
        <v>5</v>
      </c>
      <c r="B9" s="156"/>
      <c r="C9" s="163" t="s">
        <v>177</v>
      </c>
      <c r="D9" s="158" t="s">
        <v>176</v>
      </c>
      <c r="E9" s="155">
        <v>1370</v>
      </c>
      <c r="F9" s="155">
        <v>75</v>
      </c>
      <c r="G9" s="155">
        <v>18</v>
      </c>
      <c r="H9" s="155">
        <v>1</v>
      </c>
      <c r="I9" s="155" t="s">
        <v>125</v>
      </c>
      <c r="J9" s="159">
        <f t="shared" si="1"/>
        <v>0.10275000000000001</v>
      </c>
      <c r="K9" s="160"/>
      <c r="L9" s="160"/>
      <c r="M9" s="161"/>
      <c r="N9" s="161"/>
      <c r="O9" s="161"/>
      <c r="P9" s="162"/>
      <c r="R9" s="146"/>
    </row>
    <row r="10" spans="1:18" s="154" customFormat="1" ht="21.95" customHeight="1">
      <c r="A10" s="155">
        <f t="shared" si="0"/>
        <v>6</v>
      </c>
      <c r="B10" s="156"/>
      <c r="C10" s="163" t="s">
        <v>178</v>
      </c>
      <c r="D10" s="158" t="s">
        <v>176</v>
      </c>
      <c r="E10" s="155">
        <v>180</v>
      </c>
      <c r="F10" s="155">
        <v>343</v>
      </c>
      <c r="G10" s="155">
        <v>18</v>
      </c>
      <c r="H10" s="155">
        <v>2</v>
      </c>
      <c r="I10" s="155" t="s">
        <v>125</v>
      </c>
      <c r="J10" s="159">
        <f t="shared" si="1"/>
        <v>0.12347999999999999</v>
      </c>
      <c r="K10" s="160"/>
      <c r="L10" s="160"/>
      <c r="M10" s="161"/>
      <c r="N10" s="161"/>
      <c r="O10" s="161"/>
      <c r="P10" s="162"/>
      <c r="R10" s="146"/>
    </row>
    <row r="11" spans="1:18" s="154" customFormat="1" ht="21.95" customHeight="1">
      <c r="A11" s="155">
        <f t="shared" si="0"/>
        <v>7</v>
      </c>
      <c r="B11" s="156"/>
      <c r="C11" s="163" t="s">
        <v>178</v>
      </c>
      <c r="D11" s="158" t="s">
        <v>176</v>
      </c>
      <c r="E11" s="155">
        <v>180</v>
      </c>
      <c r="F11" s="155">
        <v>342</v>
      </c>
      <c r="G11" s="155">
        <v>18</v>
      </c>
      <c r="H11" s="155">
        <v>2</v>
      </c>
      <c r="I11" s="155" t="s">
        <v>125</v>
      </c>
      <c r="J11" s="159">
        <f t="shared" si="1"/>
        <v>0.12311999999999999</v>
      </c>
      <c r="K11" s="160"/>
      <c r="L11" s="160"/>
      <c r="M11" s="161"/>
      <c r="N11" s="161"/>
      <c r="O11" s="161"/>
      <c r="P11" s="162"/>
      <c r="R11" s="146"/>
    </row>
    <row r="12" spans="1:18" s="154" customFormat="1" ht="21.95" customHeight="1">
      <c r="A12" s="155">
        <f t="shared" si="0"/>
        <v>8</v>
      </c>
      <c r="B12" s="156"/>
      <c r="C12" s="163" t="s">
        <v>179</v>
      </c>
      <c r="D12" s="158" t="s">
        <v>176</v>
      </c>
      <c r="E12" s="155">
        <v>855</v>
      </c>
      <c r="F12" s="155">
        <v>343</v>
      </c>
      <c r="G12" s="155">
        <v>18</v>
      </c>
      <c r="H12" s="155">
        <v>2</v>
      </c>
      <c r="I12" s="155" t="s">
        <v>125</v>
      </c>
      <c r="J12" s="159">
        <f t="shared" si="1"/>
        <v>0.58653</v>
      </c>
      <c r="K12" s="160"/>
      <c r="L12" s="160"/>
      <c r="M12" s="161"/>
      <c r="N12" s="161"/>
      <c r="O12" s="161"/>
      <c r="P12" s="162"/>
      <c r="R12" s="146"/>
    </row>
    <row r="13" spans="1:18" s="154" customFormat="1" ht="21.95" customHeight="1">
      <c r="A13" s="155">
        <f t="shared" si="0"/>
        <v>9</v>
      </c>
      <c r="B13" s="156"/>
      <c r="C13" s="163" t="s">
        <v>179</v>
      </c>
      <c r="D13" s="158" t="s">
        <v>176</v>
      </c>
      <c r="E13" s="155">
        <v>855</v>
      </c>
      <c r="F13" s="155">
        <v>342</v>
      </c>
      <c r="G13" s="155">
        <f t="shared" ref="G13:G15" si="2">G12</f>
        <v>18</v>
      </c>
      <c r="H13" s="155">
        <v>2</v>
      </c>
      <c r="I13" s="155" t="s">
        <v>125</v>
      </c>
      <c r="J13" s="159">
        <f t="shared" si="1"/>
        <v>0.5848199999999999</v>
      </c>
      <c r="K13" s="160"/>
      <c r="L13" s="160"/>
      <c r="M13" s="161"/>
      <c r="N13" s="161"/>
      <c r="O13" s="161"/>
      <c r="P13" s="162"/>
      <c r="R13" s="146"/>
    </row>
    <row r="14" spans="1:18" s="154" customFormat="1" ht="21.95" customHeight="1">
      <c r="A14" s="155">
        <f t="shared" si="0"/>
        <v>10</v>
      </c>
      <c r="B14" s="156"/>
      <c r="C14" s="163" t="s">
        <v>179</v>
      </c>
      <c r="D14" s="158" t="s">
        <v>176</v>
      </c>
      <c r="E14" s="155">
        <v>667</v>
      </c>
      <c r="F14" s="155">
        <v>343</v>
      </c>
      <c r="G14" s="155">
        <f t="shared" si="2"/>
        <v>18</v>
      </c>
      <c r="H14" s="155">
        <v>2</v>
      </c>
      <c r="I14" s="155" t="s">
        <v>125</v>
      </c>
      <c r="J14" s="159">
        <f t="shared" si="1"/>
        <v>0.45756200000000002</v>
      </c>
      <c r="K14" s="160"/>
      <c r="L14" s="160"/>
      <c r="M14" s="161"/>
      <c r="N14" s="161"/>
      <c r="O14" s="161"/>
      <c r="P14" s="162"/>
      <c r="R14" s="146"/>
    </row>
    <row r="15" spans="1:18" s="154" customFormat="1" ht="21.95" customHeight="1">
      <c r="A15" s="155">
        <f t="shared" si="0"/>
        <v>11</v>
      </c>
      <c r="B15" s="156"/>
      <c r="C15" s="163" t="s">
        <v>179</v>
      </c>
      <c r="D15" s="158" t="s">
        <v>176</v>
      </c>
      <c r="E15" s="155">
        <v>667</v>
      </c>
      <c r="F15" s="155">
        <v>342</v>
      </c>
      <c r="G15" s="155">
        <f t="shared" si="2"/>
        <v>18</v>
      </c>
      <c r="H15" s="155">
        <v>2</v>
      </c>
      <c r="I15" s="155" t="s">
        <v>125</v>
      </c>
      <c r="J15" s="159">
        <f t="shared" si="1"/>
        <v>0.45622800000000002</v>
      </c>
      <c r="K15" s="160"/>
      <c r="L15" s="160"/>
      <c r="M15" s="161"/>
      <c r="N15" s="161"/>
      <c r="O15" s="161"/>
      <c r="P15" s="162"/>
      <c r="R15" s="146"/>
    </row>
    <row r="16" spans="1:18" s="170" customFormat="1" ht="21.95" customHeight="1">
      <c r="A16" s="155">
        <f t="shared" si="0"/>
        <v>12</v>
      </c>
      <c r="B16" s="164" t="s">
        <v>180</v>
      </c>
      <c r="C16" s="165" t="s">
        <v>181</v>
      </c>
      <c r="D16" s="166"/>
      <c r="E16" s="167"/>
      <c r="F16" s="167" t="s">
        <v>182</v>
      </c>
      <c r="G16" s="167"/>
      <c r="H16" s="168">
        <v>6</v>
      </c>
      <c r="I16" s="155" t="s">
        <v>183</v>
      </c>
      <c r="J16" s="159">
        <f>H16</f>
        <v>6</v>
      </c>
      <c r="K16" s="160"/>
      <c r="L16" s="160"/>
      <c r="M16" s="161"/>
      <c r="N16" s="161"/>
      <c r="O16" s="161"/>
      <c r="P16" s="169"/>
      <c r="R16" s="146"/>
    </row>
    <row r="17" spans="1:18" s="152" customFormat="1" ht="21.95" customHeight="1">
      <c r="A17" s="155">
        <f t="shared" si="0"/>
        <v>13</v>
      </c>
      <c r="B17" s="171" t="str">
        <f>K2&amp;"小计"</f>
        <v>A1玄关柜小计</v>
      </c>
      <c r="C17" s="171"/>
      <c r="D17" s="171"/>
      <c r="E17" s="171"/>
      <c r="F17" s="171"/>
      <c r="G17" s="171"/>
      <c r="H17" s="171"/>
      <c r="I17" s="171"/>
      <c r="J17" s="171"/>
      <c r="K17" s="172"/>
      <c r="L17" s="173"/>
      <c r="M17" s="174"/>
      <c r="N17" s="174"/>
      <c r="O17" s="174"/>
      <c r="P17" s="162"/>
      <c r="R17" s="146"/>
    </row>
    <row r="18" spans="1:18" s="152" customFormat="1" ht="21.95" customHeight="1">
      <c r="A18" s="175" t="str">
        <f>K2&amp;"综合单价"</f>
        <v>A1玄关柜综合单价</v>
      </c>
      <c r="B18" s="176"/>
      <c r="C18" s="176"/>
      <c r="D18" s="176"/>
      <c r="E18" s="176"/>
      <c r="F18" s="176"/>
      <c r="G18" s="176"/>
      <c r="H18" s="176"/>
      <c r="I18" s="176"/>
      <c r="J18" s="177"/>
      <c r="K18" s="172"/>
      <c r="L18" s="178"/>
      <c r="M18" s="174"/>
      <c r="N18" s="174"/>
      <c r="O18" s="174"/>
      <c r="P18" s="162"/>
      <c r="R18" s="146"/>
    </row>
    <row r="19" spans="1:18" s="181" customFormat="1" ht="21.95" customHeight="1">
      <c r="A19" s="179" t="s">
        <v>184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R19" s="146"/>
    </row>
    <row r="20" spans="1:18" ht="21.95" customHeight="1">
      <c r="R20" s="146"/>
    </row>
    <row r="21" spans="1:18" s="139" customFormat="1" ht="35.1" customHeight="1">
      <c r="A21" s="136" t="str">
        <f>K22&amp;"报价清单"</f>
        <v>A1公卫报价清单</v>
      </c>
      <c r="B21" s="136"/>
      <c r="C21" s="136"/>
      <c r="D21" s="137"/>
      <c r="E21" s="136"/>
      <c r="F21" s="136"/>
      <c r="G21" s="136"/>
      <c r="H21" s="136"/>
      <c r="I21" s="136"/>
      <c r="J21" s="136"/>
      <c r="K21" s="138"/>
      <c r="L21" s="138"/>
      <c r="M21" s="136"/>
      <c r="N21" s="136"/>
      <c r="O21" s="136"/>
      <c r="P21" s="136"/>
      <c r="R21" s="146"/>
    </row>
    <row r="22" spans="1:18" s="146" customFormat="1" ht="21.95" customHeight="1">
      <c r="A22" s="140" t="s">
        <v>157</v>
      </c>
      <c r="B22" s="140"/>
      <c r="C22" s="141"/>
      <c r="D22" s="141"/>
      <c r="E22" s="141"/>
      <c r="F22" s="141"/>
      <c r="G22" s="141"/>
      <c r="H22" s="141"/>
      <c r="I22" s="140" t="s">
        <v>14</v>
      </c>
      <c r="J22" s="185"/>
      <c r="K22" s="143" t="s">
        <v>185</v>
      </c>
      <c r="L22" s="144"/>
      <c r="M22" s="144"/>
      <c r="N22" s="144"/>
      <c r="O22" s="144"/>
      <c r="P22" s="145"/>
    </row>
    <row r="23" spans="1:18" s="152" customFormat="1" ht="21.95" customHeight="1">
      <c r="A23" s="147" t="s">
        <v>13</v>
      </c>
      <c r="B23" s="147" t="s">
        <v>132</v>
      </c>
      <c r="C23" s="147" t="s">
        <v>159</v>
      </c>
      <c r="D23" s="147"/>
      <c r="E23" s="148" t="s">
        <v>160</v>
      </c>
      <c r="F23" s="149"/>
      <c r="G23" s="150"/>
      <c r="H23" s="147" t="s">
        <v>81</v>
      </c>
      <c r="I23" s="147" t="s">
        <v>79</v>
      </c>
      <c r="J23" s="147" t="s">
        <v>161</v>
      </c>
      <c r="K23" s="147" t="s">
        <v>137</v>
      </c>
      <c r="L23" s="147" t="s">
        <v>48</v>
      </c>
      <c r="M23" s="147" t="s">
        <v>162</v>
      </c>
      <c r="N23" s="147" t="s">
        <v>163</v>
      </c>
      <c r="O23" s="147" t="s">
        <v>164</v>
      </c>
      <c r="P23" s="147" t="s">
        <v>22</v>
      </c>
      <c r="R23" s="146"/>
    </row>
    <row r="24" spans="1:18" s="154" customFormat="1" ht="21.95" customHeight="1">
      <c r="A24" s="147"/>
      <c r="B24" s="147"/>
      <c r="C24" s="153" t="s">
        <v>165</v>
      </c>
      <c r="D24" s="153" t="s">
        <v>166</v>
      </c>
      <c r="E24" s="153" t="s">
        <v>167</v>
      </c>
      <c r="F24" s="153" t="s">
        <v>168</v>
      </c>
      <c r="G24" s="153" t="s">
        <v>169</v>
      </c>
      <c r="H24" s="147"/>
      <c r="I24" s="147"/>
      <c r="J24" s="147"/>
      <c r="K24" s="147"/>
      <c r="L24" s="147"/>
      <c r="M24" s="147"/>
      <c r="N24" s="147"/>
      <c r="O24" s="147"/>
      <c r="P24" s="147"/>
      <c r="R24" s="146"/>
    </row>
    <row r="25" spans="1:18" s="154" customFormat="1" ht="21.95" customHeight="1">
      <c r="A25" s="155">
        <v>1</v>
      </c>
      <c r="B25" s="186" t="s">
        <v>170</v>
      </c>
      <c r="C25" s="157" t="s">
        <v>186</v>
      </c>
      <c r="D25" s="158" t="s">
        <v>187</v>
      </c>
      <c r="E25" s="155">
        <v>900</v>
      </c>
      <c r="F25" s="155">
        <v>800</v>
      </c>
      <c r="G25" s="155">
        <v>150</v>
      </c>
      <c r="H25" s="155">
        <v>1</v>
      </c>
      <c r="I25" s="155" t="s">
        <v>125</v>
      </c>
      <c r="J25" s="159">
        <f>E25/1000*F25/1000</f>
        <v>0.72</v>
      </c>
      <c r="K25" s="160"/>
      <c r="L25" s="160"/>
      <c r="M25" s="161"/>
      <c r="N25" s="161"/>
      <c r="O25" s="161"/>
      <c r="P25" s="162"/>
      <c r="R25" s="146"/>
    </row>
    <row r="26" spans="1:18" s="154" customFormat="1" ht="21.95" customHeight="1">
      <c r="A26" s="155">
        <v>2</v>
      </c>
      <c r="B26" s="187"/>
      <c r="C26" s="163" t="s">
        <v>175</v>
      </c>
      <c r="D26" s="158" t="s">
        <v>188</v>
      </c>
      <c r="E26" s="155">
        <v>864</v>
      </c>
      <c r="F26" s="155">
        <v>50</v>
      </c>
      <c r="G26" s="155">
        <v>18</v>
      </c>
      <c r="H26" s="155">
        <v>1</v>
      </c>
      <c r="I26" s="155" t="s">
        <v>125</v>
      </c>
      <c r="J26" s="159">
        <f>E26/1000*F26/1000*H26</f>
        <v>4.3200000000000002E-2</v>
      </c>
      <c r="K26" s="160"/>
      <c r="L26" s="160"/>
      <c r="M26" s="161"/>
      <c r="N26" s="161"/>
      <c r="O26" s="161"/>
      <c r="P26" s="162"/>
      <c r="R26" s="146"/>
    </row>
    <row r="27" spans="1:18" s="154" customFormat="1" ht="21.95" customHeight="1">
      <c r="A27" s="155">
        <v>3</v>
      </c>
      <c r="B27" s="187"/>
      <c r="C27" s="163" t="s">
        <v>179</v>
      </c>
      <c r="D27" s="158" t="s">
        <v>189</v>
      </c>
      <c r="E27" s="155">
        <v>732</v>
      </c>
      <c r="F27" s="155">
        <v>200</v>
      </c>
      <c r="G27" s="155">
        <v>18</v>
      </c>
      <c r="H27" s="155">
        <v>1</v>
      </c>
      <c r="I27" s="155" t="s">
        <v>125</v>
      </c>
      <c r="J27" s="159">
        <f>E27/1000*F27/1000*H27</f>
        <v>0.1464</v>
      </c>
      <c r="K27" s="160"/>
      <c r="L27" s="160"/>
      <c r="M27" s="161"/>
      <c r="N27" s="161"/>
      <c r="O27" s="161"/>
      <c r="P27" s="162"/>
      <c r="R27" s="146"/>
    </row>
    <row r="28" spans="1:18" s="154" customFormat="1" ht="21.95" customHeight="1">
      <c r="A28" s="155">
        <v>4</v>
      </c>
      <c r="B28" s="187"/>
      <c r="C28" s="163" t="s">
        <v>179</v>
      </c>
      <c r="D28" s="158" t="s">
        <v>189</v>
      </c>
      <c r="E28" s="155">
        <v>732</v>
      </c>
      <c r="F28" s="155">
        <v>600</v>
      </c>
      <c r="G28" s="155">
        <f>G27</f>
        <v>18</v>
      </c>
      <c r="H28" s="155">
        <v>1</v>
      </c>
      <c r="I28" s="155" t="s">
        <v>125</v>
      </c>
      <c r="J28" s="159">
        <f>E28/1000*F28/1000*H28</f>
        <v>0.43919999999999998</v>
      </c>
      <c r="K28" s="160"/>
      <c r="L28" s="160"/>
      <c r="M28" s="161"/>
      <c r="N28" s="161"/>
      <c r="O28" s="161"/>
      <c r="P28" s="162"/>
      <c r="R28" s="146"/>
    </row>
    <row r="29" spans="1:18" s="139" customFormat="1" ht="21.95" customHeight="1">
      <c r="A29" s="155">
        <v>5</v>
      </c>
      <c r="B29" s="155" t="s">
        <v>180</v>
      </c>
      <c r="C29" s="165" t="s">
        <v>181</v>
      </c>
      <c r="D29" s="188"/>
      <c r="E29" s="189"/>
      <c r="F29" s="167" t="s">
        <v>190</v>
      </c>
      <c r="G29" s="167"/>
      <c r="H29" s="168">
        <v>2</v>
      </c>
      <c r="I29" s="155" t="s">
        <v>183</v>
      </c>
      <c r="J29" s="159">
        <f>H29</f>
        <v>2</v>
      </c>
      <c r="K29" s="160"/>
      <c r="L29" s="160"/>
      <c r="M29" s="161"/>
      <c r="N29" s="161"/>
      <c r="O29" s="161"/>
      <c r="P29" s="169"/>
      <c r="R29" s="146"/>
    </row>
    <row r="30" spans="1:18" s="152" customFormat="1" ht="21.95" customHeight="1">
      <c r="A30" s="155">
        <v>6</v>
      </c>
      <c r="B30" s="171" t="str">
        <f>K22&amp;"镜柜小计"</f>
        <v>A1公卫镜柜小计</v>
      </c>
      <c r="C30" s="171"/>
      <c r="D30" s="171"/>
      <c r="E30" s="171"/>
      <c r="F30" s="171"/>
      <c r="G30" s="171"/>
      <c r="H30" s="171"/>
      <c r="I30" s="171"/>
      <c r="J30" s="171"/>
      <c r="K30" s="172"/>
      <c r="L30" s="173"/>
      <c r="M30" s="174"/>
      <c r="N30" s="174"/>
      <c r="O30" s="174"/>
      <c r="P30" s="162"/>
      <c r="R30" s="146"/>
    </row>
    <row r="31" spans="1:18" s="154" customFormat="1" ht="21.95" customHeight="1">
      <c r="A31" s="155">
        <v>7</v>
      </c>
      <c r="B31" s="156" t="s">
        <v>170</v>
      </c>
      <c r="C31" s="190" t="s">
        <v>191</v>
      </c>
      <c r="D31" s="158" t="s">
        <v>188</v>
      </c>
      <c r="E31" s="155">
        <v>530</v>
      </c>
      <c r="F31" s="155">
        <v>796</v>
      </c>
      <c r="G31" s="155">
        <v>600</v>
      </c>
      <c r="H31" s="155">
        <v>1</v>
      </c>
      <c r="I31" s="155" t="s">
        <v>156</v>
      </c>
      <c r="J31" s="159">
        <f>F31/1000</f>
        <v>0.79600000000000004</v>
      </c>
      <c r="K31" s="160"/>
      <c r="L31" s="160"/>
      <c r="M31" s="161"/>
      <c r="N31" s="161"/>
      <c r="O31" s="161"/>
      <c r="P31" s="162"/>
      <c r="R31" s="146"/>
    </row>
    <row r="32" spans="1:18" s="154" customFormat="1" ht="21.95" customHeight="1">
      <c r="A32" s="155">
        <v>8</v>
      </c>
      <c r="B32" s="156"/>
      <c r="C32" s="191" t="s">
        <v>179</v>
      </c>
      <c r="D32" s="158" t="s">
        <v>176</v>
      </c>
      <c r="E32" s="155">
        <v>475</v>
      </c>
      <c r="F32" s="155">
        <v>380</v>
      </c>
      <c r="G32" s="155">
        <v>18</v>
      </c>
      <c r="H32" s="155">
        <v>2</v>
      </c>
      <c r="I32" s="155" t="s">
        <v>125</v>
      </c>
      <c r="J32" s="159">
        <f>E32/1000*F32/1000*H32</f>
        <v>0.36099999999999999</v>
      </c>
      <c r="K32" s="160"/>
      <c r="L32" s="160"/>
      <c r="M32" s="161"/>
      <c r="N32" s="161"/>
      <c r="O32" s="161"/>
      <c r="P32" s="162"/>
      <c r="R32" s="146"/>
    </row>
    <row r="33" spans="1:18" s="154" customFormat="1" ht="21.95" customHeight="1">
      <c r="A33" s="155">
        <v>9</v>
      </c>
      <c r="B33" s="156"/>
      <c r="C33" s="191" t="s">
        <v>192</v>
      </c>
      <c r="D33" s="158" t="s">
        <v>176</v>
      </c>
      <c r="E33" s="155">
        <v>530</v>
      </c>
      <c r="F33" s="155">
        <v>600</v>
      </c>
      <c r="G33" s="155">
        <v>18</v>
      </c>
      <c r="H33" s="155">
        <v>1</v>
      </c>
      <c r="I33" s="155" t="s">
        <v>125</v>
      </c>
      <c r="J33" s="159">
        <f>E33/1000*F33/1000*H33</f>
        <v>0.318</v>
      </c>
      <c r="K33" s="160"/>
      <c r="L33" s="160"/>
      <c r="M33" s="161"/>
      <c r="N33" s="161"/>
      <c r="O33" s="161"/>
      <c r="P33" s="162"/>
      <c r="R33" s="146"/>
    </row>
    <row r="34" spans="1:18" s="154" customFormat="1" ht="21.95" customHeight="1">
      <c r="A34" s="155">
        <v>10</v>
      </c>
      <c r="B34" s="156"/>
      <c r="C34" s="191" t="s">
        <v>177</v>
      </c>
      <c r="D34" s="158" t="s">
        <v>176</v>
      </c>
      <c r="E34" s="155">
        <v>760</v>
      </c>
      <c r="F34" s="155">
        <v>90</v>
      </c>
      <c r="G34" s="155">
        <v>18</v>
      </c>
      <c r="H34" s="155">
        <v>1</v>
      </c>
      <c r="I34" s="155" t="s">
        <v>125</v>
      </c>
      <c r="J34" s="159">
        <f>E34/1000*F34/1000*H34</f>
        <v>6.8400000000000002E-2</v>
      </c>
      <c r="K34" s="160"/>
      <c r="L34" s="160"/>
      <c r="M34" s="161"/>
      <c r="N34" s="161"/>
      <c r="O34" s="161"/>
      <c r="P34" s="162"/>
      <c r="R34" s="146"/>
    </row>
    <row r="35" spans="1:18" s="154" customFormat="1" ht="21.95" customHeight="1">
      <c r="A35" s="155">
        <v>11</v>
      </c>
      <c r="B35" s="156"/>
      <c r="C35" s="191" t="s">
        <v>177</v>
      </c>
      <c r="D35" s="158" t="s">
        <v>176</v>
      </c>
      <c r="E35" s="155">
        <v>530</v>
      </c>
      <c r="F35" s="155">
        <v>18</v>
      </c>
      <c r="G35" s="155">
        <v>18</v>
      </c>
      <c r="H35" s="155">
        <v>1</v>
      </c>
      <c r="I35" s="155" t="s">
        <v>125</v>
      </c>
      <c r="J35" s="159">
        <f>E35/1000*F35/1000*H35</f>
        <v>9.5400000000000016E-3</v>
      </c>
      <c r="K35" s="160"/>
      <c r="L35" s="160"/>
      <c r="M35" s="161"/>
      <c r="N35" s="161"/>
      <c r="O35" s="161"/>
      <c r="P35" s="162"/>
      <c r="R35" s="146"/>
    </row>
    <row r="36" spans="1:18" s="139" customFormat="1" ht="21.95" customHeight="1">
      <c r="A36" s="155">
        <v>12</v>
      </c>
      <c r="B36" s="155" t="s">
        <v>180</v>
      </c>
      <c r="C36" s="165" t="s">
        <v>181</v>
      </c>
      <c r="D36" s="188"/>
      <c r="E36" s="189"/>
      <c r="F36" s="167">
        <v>760</v>
      </c>
      <c r="G36" s="167"/>
      <c r="H36" s="168">
        <v>1</v>
      </c>
      <c r="I36" s="155" t="s">
        <v>183</v>
      </c>
      <c r="J36" s="159">
        <f>H36</f>
        <v>1</v>
      </c>
      <c r="K36" s="160"/>
      <c r="L36" s="160"/>
      <c r="M36" s="161"/>
      <c r="N36" s="161"/>
      <c r="O36" s="161"/>
      <c r="P36" s="169"/>
      <c r="R36" s="146"/>
    </row>
    <row r="37" spans="1:18" s="154" customFormat="1" ht="21.95" customHeight="1">
      <c r="A37" s="155">
        <v>13</v>
      </c>
      <c r="B37" s="155" t="s">
        <v>193</v>
      </c>
      <c r="C37" s="190" t="s">
        <v>194</v>
      </c>
      <c r="D37" s="190" t="s">
        <v>195</v>
      </c>
      <c r="E37" s="192">
        <v>800</v>
      </c>
      <c r="F37" s="193">
        <v>600</v>
      </c>
      <c r="G37" s="193"/>
      <c r="H37" s="194">
        <v>0.8</v>
      </c>
      <c r="I37" s="195" t="s">
        <v>156</v>
      </c>
      <c r="J37" s="159">
        <f>H37</f>
        <v>0.8</v>
      </c>
      <c r="K37" s="160"/>
      <c r="L37" s="160"/>
      <c r="M37" s="161"/>
      <c r="N37" s="161"/>
      <c r="O37" s="161"/>
      <c r="P37" s="196" t="s">
        <v>196</v>
      </c>
      <c r="R37" s="146"/>
    </row>
    <row r="38" spans="1:18" s="152" customFormat="1" ht="21.95" customHeight="1">
      <c r="A38" s="155">
        <v>14</v>
      </c>
      <c r="B38" s="171" t="str">
        <f>K22&amp;"地柜小计"</f>
        <v>A1公卫地柜小计</v>
      </c>
      <c r="C38" s="171"/>
      <c r="D38" s="171"/>
      <c r="E38" s="171"/>
      <c r="F38" s="171"/>
      <c r="G38" s="171"/>
      <c r="H38" s="171"/>
      <c r="I38" s="171"/>
      <c r="J38" s="171"/>
      <c r="K38" s="172"/>
      <c r="L38" s="173"/>
      <c r="M38" s="174"/>
      <c r="N38" s="174"/>
      <c r="O38" s="174"/>
      <c r="P38" s="162"/>
      <c r="R38" s="146"/>
    </row>
    <row r="39" spans="1:18" s="152" customFormat="1" ht="21.95" customHeight="1">
      <c r="A39" s="175" t="str">
        <f>K22&amp;"综合单价"</f>
        <v>A1公卫综合单价</v>
      </c>
      <c r="B39" s="176"/>
      <c r="C39" s="176"/>
      <c r="D39" s="176"/>
      <c r="E39" s="176"/>
      <c r="F39" s="176"/>
      <c r="G39" s="176"/>
      <c r="H39" s="176"/>
      <c r="I39" s="176"/>
      <c r="J39" s="177"/>
      <c r="K39" s="172"/>
      <c r="L39" s="178"/>
      <c r="M39" s="174"/>
      <c r="N39" s="174"/>
      <c r="O39" s="174"/>
      <c r="P39" s="162"/>
      <c r="R39" s="146"/>
    </row>
    <row r="40" spans="1:18" s="181" customFormat="1" ht="21.95" customHeight="1">
      <c r="A40" s="179" t="s">
        <v>184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R40" s="146"/>
    </row>
    <row r="41" spans="1:18" ht="21.95" customHeight="1">
      <c r="R41" s="146"/>
    </row>
    <row r="42" spans="1:18" ht="21.95" customHeight="1">
      <c r="A42" s="136" t="str">
        <f>K43&amp;"报价清单"</f>
        <v>A1主卫报价清单</v>
      </c>
      <c r="B42" s="136"/>
      <c r="C42" s="136"/>
      <c r="D42" s="137"/>
      <c r="E42" s="136"/>
      <c r="F42" s="136"/>
      <c r="G42" s="136"/>
      <c r="H42" s="136"/>
      <c r="I42" s="136"/>
      <c r="J42" s="136"/>
      <c r="K42" s="138"/>
      <c r="L42" s="138"/>
      <c r="M42" s="136"/>
      <c r="N42" s="136"/>
      <c r="O42" s="136"/>
      <c r="P42" s="136"/>
      <c r="R42" s="146"/>
    </row>
    <row r="43" spans="1:18" ht="21.95" customHeight="1">
      <c r="A43" s="140" t="s">
        <v>157</v>
      </c>
      <c r="B43" s="140"/>
      <c r="C43" s="141"/>
      <c r="D43" s="141"/>
      <c r="E43" s="141"/>
      <c r="F43" s="141"/>
      <c r="G43" s="141"/>
      <c r="H43" s="141"/>
      <c r="I43" s="140" t="s">
        <v>14</v>
      </c>
      <c r="J43" s="185"/>
      <c r="K43" s="143" t="s">
        <v>197</v>
      </c>
      <c r="L43" s="144"/>
      <c r="M43" s="144"/>
      <c r="N43" s="144"/>
      <c r="O43" s="144"/>
      <c r="P43" s="145"/>
      <c r="R43" s="146"/>
    </row>
    <row r="44" spans="1:18" ht="21.95" customHeight="1">
      <c r="A44" s="147" t="s">
        <v>13</v>
      </c>
      <c r="B44" s="147" t="s">
        <v>132</v>
      </c>
      <c r="C44" s="147" t="s">
        <v>159</v>
      </c>
      <c r="D44" s="147"/>
      <c r="E44" s="148" t="s">
        <v>160</v>
      </c>
      <c r="F44" s="149"/>
      <c r="G44" s="150"/>
      <c r="H44" s="147" t="s">
        <v>81</v>
      </c>
      <c r="I44" s="147" t="s">
        <v>79</v>
      </c>
      <c r="J44" s="147" t="s">
        <v>161</v>
      </c>
      <c r="K44" s="147" t="s">
        <v>137</v>
      </c>
      <c r="L44" s="147" t="s">
        <v>48</v>
      </c>
      <c r="M44" s="147" t="s">
        <v>162</v>
      </c>
      <c r="N44" s="147" t="s">
        <v>163</v>
      </c>
      <c r="O44" s="147" t="s">
        <v>164</v>
      </c>
      <c r="P44" s="147" t="s">
        <v>22</v>
      </c>
      <c r="R44" s="146"/>
    </row>
    <row r="45" spans="1:18" ht="21.95" customHeight="1">
      <c r="A45" s="147"/>
      <c r="B45" s="147"/>
      <c r="C45" s="153" t="s">
        <v>165</v>
      </c>
      <c r="D45" s="153" t="s">
        <v>166</v>
      </c>
      <c r="E45" s="153" t="s">
        <v>167</v>
      </c>
      <c r="F45" s="153" t="s">
        <v>168</v>
      </c>
      <c r="G45" s="153" t="s">
        <v>169</v>
      </c>
      <c r="H45" s="147"/>
      <c r="I45" s="147"/>
      <c r="J45" s="147"/>
      <c r="K45" s="147"/>
      <c r="L45" s="147"/>
      <c r="M45" s="147"/>
      <c r="N45" s="147"/>
      <c r="O45" s="147"/>
      <c r="P45" s="147"/>
      <c r="R45" s="146"/>
    </row>
    <row r="46" spans="1:18" ht="21.95" customHeight="1">
      <c r="A46" s="155">
        <v>1</v>
      </c>
      <c r="B46" s="186" t="s">
        <v>170</v>
      </c>
      <c r="C46" s="157" t="s">
        <v>186</v>
      </c>
      <c r="D46" s="158" t="s">
        <v>187</v>
      </c>
      <c r="E46" s="155">
        <v>900</v>
      </c>
      <c r="F46" s="155">
        <v>800</v>
      </c>
      <c r="G46" s="155">
        <v>150</v>
      </c>
      <c r="H46" s="155">
        <v>1</v>
      </c>
      <c r="I46" s="155" t="s">
        <v>125</v>
      </c>
      <c r="J46" s="159">
        <f>E46/1000*F46/1000</f>
        <v>0.72</v>
      </c>
      <c r="K46" s="160"/>
      <c r="L46" s="160"/>
      <c r="M46" s="161"/>
      <c r="N46" s="161"/>
      <c r="O46" s="161"/>
      <c r="P46" s="162"/>
      <c r="R46" s="146"/>
    </row>
    <row r="47" spans="1:18" ht="21.95" customHeight="1">
      <c r="A47" s="155">
        <v>2</v>
      </c>
      <c r="B47" s="187"/>
      <c r="C47" s="163" t="s">
        <v>175</v>
      </c>
      <c r="D47" s="158" t="s">
        <v>188</v>
      </c>
      <c r="E47" s="155">
        <v>764</v>
      </c>
      <c r="F47" s="155">
        <v>50</v>
      </c>
      <c r="G47" s="155">
        <v>18</v>
      </c>
      <c r="H47" s="155">
        <v>1</v>
      </c>
      <c r="I47" s="155" t="s">
        <v>125</v>
      </c>
      <c r="J47" s="159">
        <f>E47/1000*F47/1000*H47</f>
        <v>3.8200000000000005E-2</v>
      </c>
      <c r="K47" s="160"/>
      <c r="L47" s="160"/>
      <c r="M47" s="161"/>
      <c r="N47" s="161"/>
      <c r="O47" s="161"/>
      <c r="P47" s="162"/>
      <c r="R47" s="146"/>
    </row>
    <row r="48" spans="1:18" ht="21.95" customHeight="1">
      <c r="A48" s="155">
        <v>3</v>
      </c>
      <c r="B48" s="187"/>
      <c r="C48" s="163" t="s">
        <v>179</v>
      </c>
      <c r="D48" s="158" t="s">
        <v>189</v>
      </c>
      <c r="E48" s="155">
        <v>732</v>
      </c>
      <c r="F48" s="155">
        <v>200</v>
      </c>
      <c r="G48" s="155">
        <v>18</v>
      </c>
      <c r="H48" s="155">
        <v>1</v>
      </c>
      <c r="I48" s="155" t="s">
        <v>125</v>
      </c>
      <c r="J48" s="159">
        <f>E48/1000*F48/1000*H48</f>
        <v>0.1464</v>
      </c>
      <c r="K48" s="160"/>
      <c r="L48" s="160"/>
      <c r="M48" s="161"/>
      <c r="N48" s="161"/>
      <c r="O48" s="161"/>
      <c r="P48" s="162"/>
      <c r="R48" s="146"/>
    </row>
    <row r="49" spans="1:18" ht="21.95" customHeight="1">
      <c r="A49" s="155">
        <v>4</v>
      </c>
      <c r="B49" s="187"/>
      <c r="C49" s="163" t="s">
        <v>179</v>
      </c>
      <c r="D49" s="158" t="s">
        <v>189</v>
      </c>
      <c r="E49" s="155">
        <v>732</v>
      </c>
      <c r="F49" s="155">
        <v>600</v>
      </c>
      <c r="G49" s="155">
        <f>G48</f>
        <v>18</v>
      </c>
      <c r="H49" s="155">
        <v>1</v>
      </c>
      <c r="I49" s="155" t="s">
        <v>125</v>
      </c>
      <c r="J49" s="159">
        <f>E49/1000*F49/1000*H49</f>
        <v>0.43919999999999998</v>
      </c>
      <c r="K49" s="160"/>
      <c r="L49" s="160"/>
      <c r="M49" s="161"/>
      <c r="N49" s="161"/>
      <c r="O49" s="161"/>
      <c r="P49" s="162"/>
      <c r="R49" s="146"/>
    </row>
    <row r="50" spans="1:18" ht="21.95" customHeight="1">
      <c r="A50" s="155">
        <v>5</v>
      </c>
      <c r="B50" s="155" t="s">
        <v>180</v>
      </c>
      <c r="C50" s="165" t="s">
        <v>181</v>
      </c>
      <c r="D50" s="188"/>
      <c r="E50" s="189"/>
      <c r="F50" s="167" t="s">
        <v>190</v>
      </c>
      <c r="G50" s="167"/>
      <c r="H50" s="168">
        <v>2</v>
      </c>
      <c r="I50" s="155" t="s">
        <v>183</v>
      </c>
      <c r="J50" s="159">
        <f>H50</f>
        <v>2</v>
      </c>
      <c r="K50" s="160"/>
      <c r="L50" s="160"/>
      <c r="M50" s="161"/>
      <c r="N50" s="161"/>
      <c r="O50" s="161"/>
      <c r="P50" s="169"/>
      <c r="R50" s="146"/>
    </row>
    <row r="51" spans="1:18" ht="21.95" customHeight="1">
      <c r="A51" s="155">
        <v>6</v>
      </c>
      <c r="B51" s="171" t="str">
        <f>K43&amp;"镜柜小计"</f>
        <v>A1主卫镜柜小计</v>
      </c>
      <c r="C51" s="171"/>
      <c r="D51" s="171"/>
      <c r="E51" s="171"/>
      <c r="F51" s="171"/>
      <c r="G51" s="171"/>
      <c r="H51" s="171"/>
      <c r="I51" s="171"/>
      <c r="J51" s="171"/>
      <c r="K51" s="172"/>
      <c r="L51" s="173"/>
      <c r="M51" s="174"/>
      <c r="N51" s="174"/>
      <c r="O51" s="174"/>
      <c r="P51" s="162"/>
      <c r="R51" s="146"/>
    </row>
    <row r="52" spans="1:18" ht="21.95" customHeight="1">
      <c r="A52" s="155">
        <v>7</v>
      </c>
      <c r="B52" s="156" t="s">
        <v>170</v>
      </c>
      <c r="C52" s="190" t="s">
        <v>191</v>
      </c>
      <c r="D52" s="158" t="s">
        <v>188</v>
      </c>
      <c r="E52" s="155">
        <v>530</v>
      </c>
      <c r="F52" s="155">
        <v>796</v>
      </c>
      <c r="G52" s="155">
        <v>600</v>
      </c>
      <c r="H52" s="155">
        <v>1</v>
      </c>
      <c r="I52" s="155" t="s">
        <v>156</v>
      </c>
      <c r="J52" s="159">
        <f>F52/1000</f>
        <v>0.79600000000000004</v>
      </c>
      <c r="K52" s="160"/>
      <c r="L52" s="160"/>
      <c r="M52" s="161"/>
      <c r="N52" s="161"/>
      <c r="O52" s="161"/>
      <c r="P52" s="162"/>
      <c r="R52" s="146"/>
    </row>
    <row r="53" spans="1:18" ht="21.95" customHeight="1">
      <c r="A53" s="155">
        <v>8</v>
      </c>
      <c r="B53" s="156"/>
      <c r="C53" s="191" t="s">
        <v>179</v>
      </c>
      <c r="D53" s="158" t="s">
        <v>176</v>
      </c>
      <c r="E53" s="155">
        <v>475</v>
      </c>
      <c r="F53" s="155">
        <v>380</v>
      </c>
      <c r="G53" s="155">
        <v>18</v>
      </c>
      <c r="H53" s="155">
        <v>2</v>
      </c>
      <c r="I53" s="155" t="s">
        <v>125</v>
      </c>
      <c r="J53" s="159">
        <f>E53/1000*F53/1000*H53</f>
        <v>0.36099999999999999</v>
      </c>
      <c r="K53" s="160"/>
      <c r="L53" s="160"/>
      <c r="M53" s="161"/>
      <c r="N53" s="161"/>
      <c r="O53" s="161"/>
      <c r="P53" s="162"/>
      <c r="R53" s="146"/>
    </row>
    <row r="54" spans="1:18" ht="21.95" customHeight="1">
      <c r="A54" s="155">
        <v>9</v>
      </c>
      <c r="B54" s="156"/>
      <c r="C54" s="191" t="s">
        <v>192</v>
      </c>
      <c r="D54" s="158" t="s">
        <v>176</v>
      </c>
      <c r="E54" s="155">
        <v>530</v>
      </c>
      <c r="F54" s="155">
        <v>600</v>
      </c>
      <c r="G54" s="155">
        <v>18</v>
      </c>
      <c r="H54" s="155">
        <v>1</v>
      </c>
      <c r="I54" s="155" t="s">
        <v>125</v>
      </c>
      <c r="J54" s="159">
        <f>E54/1000*F54/1000*H54</f>
        <v>0.318</v>
      </c>
      <c r="K54" s="160"/>
      <c r="L54" s="160"/>
      <c r="M54" s="161"/>
      <c r="N54" s="161"/>
      <c r="O54" s="161"/>
      <c r="P54" s="162"/>
      <c r="R54" s="146"/>
    </row>
    <row r="55" spans="1:18" ht="21.95" customHeight="1">
      <c r="A55" s="155">
        <v>10</v>
      </c>
      <c r="B55" s="156"/>
      <c r="C55" s="191" t="s">
        <v>177</v>
      </c>
      <c r="D55" s="158" t="s">
        <v>176</v>
      </c>
      <c r="E55" s="155">
        <v>760</v>
      </c>
      <c r="F55" s="155">
        <v>90</v>
      </c>
      <c r="G55" s="155">
        <v>18</v>
      </c>
      <c r="H55" s="155">
        <v>1</v>
      </c>
      <c r="I55" s="155" t="s">
        <v>125</v>
      </c>
      <c r="J55" s="159">
        <f>E55/1000*F55/1000*H55</f>
        <v>6.8400000000000002E-2</v>
      </c>
      <c r="K55" s="160"/>
      <c r="L55" s="160"/>
      <c r="M55" s="161"/>
      <c r="N55" s="161"/>
      <c r="O55" s="161"/>
      <c r="P55" s="162"/>
      <c r="R55" s="146"/>
    </row>
    <row r="56" spans="1:18" ht="21.95" customHeight="1">
      <c r="A56" s="155">
        <v>11</v>
      </c>
      <c r="B56" s="156"/>
      <c r="C56" s="191" t="s">
        <v>177</v>
      </c>
      <c r="D56" s="158" t="s">
        <v>176</v>
      </c>
      <c r="E56" s="155">
        <v>530</v>
      </c>
      <c r="F56" s="155">
        <v>18</v>
      </c>
      <c r="G56" s="155">
        <v>18</v>
      </c>
      <c r="H56" s="155">
        <v>1</v>
      </c>
      <c r="I56" s="155" t="s">
        <v>125</v>
      </c>
      <c r="J56" s="159">
        <f>E56/1000*F56/1000*H56</f>
        <v>9.5400000000000016E-3</v>
      </c>
      <c r="K56" s="160"/>
      <c r="L56" s="160"/>
      <c r="M56" s="161"/>
      <c r="N56" s="161"/>
      <c r="O56" s="161"/>
      <c r="P56" s="162"/>
      <c r="R56" s="146"/>
    </row>
    <row r="57" spans="1:18" ht="21.95" customHeight="1">
      <c r="A57" s="155">
        <v>12</v>
      </c>
      <c r="B57" s="155" t="s">
        <v>180</v>
      </c>
      <c r="C57" s="165" t="s">
        <v>181</v>
      </c>
      <c r="D57" s="188"/>
      <c r="E57" s="189"/>
      <c r="F57" s="167">
        <v>760</v>
      </c>
      <c r="G57" s="167"/>
      <c r="H57" s="168">
        <v>1</v>
      </c>
      <c r="I57" s="155" t="s">
        <v>183</v>
      </c>
      <c r="J57" s="159">
        <f>H57</f>
        <v>1</v>
      </c>
      <c r="K57" s="160"/>
      <c r="L57" s="160"/>
      <c r="M57" s="161"/>
      <c r="N57" s="161"/>
      <c r="O57" s="161"/>
      <c r="P57" s="169"/>
      <c r="R57" s="146"/>
    </row>
    <row r="58" spans="1:18" ht="21.95" customHeight="1">
      <c r="A58" s="155">
        <v>13</v>
      </c>
      <c r="B58" s="155" t="s">
        <v>193</v>
      </c>
      <c r="C58" s="190" t="s">
        <v>194</v>
      </c>
      <c r="D58" s="190" t="s">
        <v>195</v>
      </c>
      <c r="E58" s="192">
        <v>800</v>
      </c>
      <c r="F58" s="193">
        <v>600</v>
      </c>
      <c r="G58" s="193"/>
      <c r="H58" s="194">
        <v>0.8</v>
      </c>
      <c r="I58" s="195" t="s">
        <v>156</v>
      </c>
      <c r="J58" s="159">
        <f>H58</f>
        <v>0.8</v>
      </c>
      <c r="K58" s="160"/>
      <c r="L58" s="160"/>
      <c r="M58" s="161"/>
      <c r="N58" s="161"/>
      <c r="O58" s="161"/>
      <c r="P58" s="196" t="s">
        <v>196</v>
      </c>
      <c r="R58" s="146"/>
    </row>
    <row r="59" spans="1:18" ht="21.95" customHeight="1">
      <c r="A59" s="155">
        <v>14</v>
      </c>
      <c r="B59" s="171" t="str">
        <f>K43&amp;"地柜小计"</f>
        <v>A1主卫地柜小计</v>
      </c>
      <c r="C59" s="171"/>
      <c r="D59" s="171"/>
      <c r="E59" s="171"/>
      <c r="F59" s="171"/>
      <c r="G59" s="171"/>
      <c r="H59" s="171"/>
      <c r="I59" s="171"/>
      <c r="J59" s="171"/>
      <c r="K59" s="172"/>
      <c r="L59" s="173"/>
      <c r="M59" s="174"/>
      <c r="N59" s="174"/>
      <c r="O59" s="174"/>
      <c r="P59" s="162"/>
      <c r="R59" s="146"/>
    </row>
    <row r="60" spans="1:18" ht="21.95" customHeight="1">
      <c r="A60" s="175" t="str">
        <f>K43&amp;"综合单价"</f>
        <v>A1主卫综合单价</v>
      </c>
      <c r="B60" s="176"/>
      <c r="C60" s="176"/>
      <c r="D60" s="176"/>
      <c r="E60" s="176"/>
      <c r="F60" s="176"/>
      <c r="G60" s="176"/>
      <c r="H60" s="176"/>
      <c r="I60" s="176"/>
      <c r="J60" s="177"/>
      <c r="K60" s="172"/>
      <c r="L60" s="178"/>
      <c r="M60" s="174"/>
      <c r="N60" s="174"/>
      <c r="O60" s="174"/>
      <c r="P60" s="162"/>
      <c r="R60" s="146"/>
    </row>
    <row r="61" spans="1:18" ht="21.95" customHeight="1">
      <c r="A61" s="179" t="s">
        <v>184</v>
      </c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R61" s="146"/>
    </row>
    <row r="62" spans="1:18" ht="21.95" customHeight="1">
      <c r="R62" s="146"/>
    </row>
    <row r="63" spans="1:18" ht="21.95" customHeight="1">
      <c r="A63" s="136" t="str">
        <f>K64&amp;"报价清单"</f>
        <v>A1厨房A面报价清单</v>
      </c>
      <c r="B63" s="136"/>
      <c r="C63" s="136"/>
      <c r="D63" s="137"/>
      <c r="E63" s="136"/>
      <c r="F63" s="136"/>
      <c r="G63" s="136"/>
      <c r="H63" s="136"/>
      <c r="I63" s="136"/>
      <c r="J63" s="136"/>
      <c r="K63" s="138"/>
      <c r="L63" s="138"/>
      <c r="M63" s="136"/>
      <c r="N63" s="136"/>
      <c r="O63" s="136"/>
      <c r="P63" s="136"/>
      <c r="R63" s="146"/>
    </row>
    <row r="64" spans="1:18" ht="21.95" customHeight="1">
      <c r="A64" s="140" t="s">
        <v>157</v>
      </c>
      <c r="B64" s="140"/>
      <c r="C64" s="141"/>
      <c r="D64" s="141"/>
      <c r="E64" s="141"/>
      <c r="F64" s="141"/>
      <c r="G64" s="141"/>
      <c r="H64" s="141"/>
      <c r="I64" s="140" t="s">
        <v>14</v>
      </c>
      <c r="J64" s="185"/>
      <c r="K64" s="143" t="s">
        <v>198</v>
      </c>
      <c r="L64" s="144"/>
      <c r="M64" s="144"/>
      <c r="N64" s="144"/>
      <c r="O64" s="144"/>
      <c r="P64" s="145"/>
      <c r="R64" s="146"/>
    </row>
    <row r="65" spans="1:18" ht="21.95" customHeight="1">
      <c r="A65" s="147" t="s">
        <v>13</v>
      </c>
      <c r="B65" s="147" t="s">
        <v>132</v>
      </c>
      <c r="C65" s="147" t="s">
        <v>159</v>
      </c>
      <c r="D65" s="147"/>
      <c r="E65" s="148" t="s">
        <v>160</v>
      </c>
      <c r="F65" s="149"/>
      <c r="G65" s="150"/>
      <c r="H65" s="147" t="s">
        <v>81</v>
      </c>
      <c r="I65" s="147" t="s">
        <v>79</v>
      </c>
      <c r="J65" s="147" t="s">
        <v>161</v>
      </c>
      <c r="K65" s="147" t="s">
        <v>137</v>
      </c>
      <c r="L65" s="147" t="s">
        <v>48</v>
      </c>
      <c r="M65" s="147" t="s">
        <v>162</v>
      </c>
      <c r="N65" s="147" t="s">
        <v>163</v>
      </c>
      <c r="O65" s="147" t="s">
        <v>164</v>
      </c>
      <c r="P65" s="147" t="s">
        <v>22</v>
      </c>
      <c r="R65" s="146"/>
    </row>
    <row r="66" spans="1:18" ht="21.95" customHeight="1">
      <c r="A66" s="147"/>
      <c r="B66" s="147"/>
      <c r="C66" s="153" t="s">
        <v>165</v>
      </c>
      <c r="D66" s="153" t="s">
        <v>166</v>
      </c>
      <c r="E66" s="153" t="s">
        <v>167</v>
      </c>
      <c r="F66" s="153" t="s">
        <v>168</v>
      </c>
      <c r="G66" s="153" t="s">
        <v>169</v>
      </c>
      <c r="H66" s="147"/>
      <c r="I66" s="147"/>
      <c r="J66" s="147"/>
      <c r="K66" s="147"/>
      <c r="L66" s="147"/>
      <c r="M66" s="147"/>
      <c r="N66" s="147"/>
      <c r="O66" s="147"/>
      <c r="P66" s="147"/>
      <c r="R66" s="146"/>
    </row>
    <row r="67" spans="1:18" ht="21.95" customHeight="1">
      <c r="A67" s="155">
        <v>1</v>
      </c>
      <c r="B67" s="186" t="s">
        <v>170</v>
      </c>
      <c r="C67" s="157" t="s">
        <v>186</v>
      </c>
      <c r="D67" s="158" t="s">
        <v>187</v>
      </c>
      <c r="E67" s="155">
        <v>800</v>
      </c>
      <c r="F67" s="155">
        <v>1640</v>
      </c>
      <c r="G67" s="155">
        <v>350</v>
      </c>
      <c r="H67" s="155">
        <v>1</v>
      </c>
      <c r="I67" s="155" t="s">
        <v>156</v>
      </c>
      <c r="J67" s="159">
        <f>F67/1000</f>
        <v>1.64</v>
      </c>
      <c r="K67" s="160"/>
      <c r="L67" s="160"/>
      <c r="M67" s="161"/>
      <c r="N67" s="161"/>
      <c r="O67" s="161"/>
      <c r="P67" s="162"/>
      <c r="R67" s="146"/>
    </row>
    <row r="68" spans="1:18" ht="21.95" customHeight="1">
      <c r="A68" s="155">
        <v>2</v>
      </c>
      <c r="B68" s="187"/>
      <c r="C68" s="163" t="s">
        <v>175</v>
      </c>
      <c r="D68" s="158" t="s">
        <v>199</v>
      </c>
      <c r="E68" s="155">
        <v>1550</v>
      </c>
      <c r="F68" s="155">
        <v>50</v>
      </c>
      <c r="G68" s="155">
        <v>18</v>
      </c>
      <c r="H68" s="155">
        <v>1</v>
      </c>
      <c r="I68" s="155" t="s">
        <v>125</v>
      </c>
      <c r="J68" s="159">
        <f>E68/1000*F68/1000*H68</f>
        <v>7.7499999999999999E-2</v>
      </c>
      <c r="K68" s="160"/>
      <c r="L68" s="160"/>
      <c r="M68" s="161"/>
      <c r="N68" s="161"/>
      <c r="O68" s="161"/>
      <c r="P68" s="162"/>
      <c r="R68" s="146"/>
    </row>
    <row r="69" spans="1:18" ht="21.95" customHeight="1">
      <c r="A69" s="155">
        <v>3</v>
      </c>
      <c r="B69" s="156"/>
      <c r="C69" s="191" t="s">
        <v>177</v>
      </c>
      <c r="D69" s="158" t="s">
        <v>199</v>
      </c>
      <c r="E69" s="155">
        <v>800</v>
      </c>
      <c r="F69" s="155">
        <v>45</v>
      </c>
      <c r="G69" s="155">
        <v>18</v>
      </c>
      <c r="H69" s="155">
        <v>2</v>
      </c>
      <c r="I69" s="155" t="s">
        <v>125</v>
      </c>
      <c r="J69" s="159">
        <f>E69/1000*F69/1000*H69</f>
        <v>7.1999999999999995E-2</v>
      </c>
      <c r="K69" s="160"/>
      <c r="L69" s="160"/>
      <c r="M69" s="161"/>
      <c r="N69" s="161"/>
      <c r="O69" s="161"/>
      <c r="P69" s="162"/>
      <c r="R69" s="146"/>
    </row>
    <row r="70" spans="1:18" ht="21.95" customHeight="1">
      <c r="A70" s="155">
        <v>4</v>
      </c>
      <c r="B70" s="187"/>
      <c r="C70" s="163" t="s">
        <v>179</v>
      </c>
      <c r="D70" s="158" t="s">
        <v>199</v>
      </c>
      <c r="E70" s="155">
        <v>750</v>
      </c>
      <c r="F70" s="155">
        <v>325</v>
      </c>
      <c r="G70" s="155">
        <v>18</v>
      </c>
      <c r="H70" s="155">
        <v>2</v>
      </c>
      <c r="I70" s="155" t="s">
        <v>125</v>
      </c>
      <c r="J70" s="159">
        <f>E70/1000*F70/1000*H70</f>
        <v>0.48749999999999999</v>
      </c>
      <c r="K70" s="160"/>
      <c r="L70" s="160"/>
      <c r="M70" s="161"/>
      <c r="N70" s="161"/>
      <c r="O70" s="161"/>
      <c r="P70" s="162"/>
      <c r="R70" s="146"/>
    </row>
    <row r="71" spans="1:18" ht="21.95" customHeight="1">
      <c r="A71" s="155">
        <v>5</v>
      </c>
      <c r="B71" s="187"/>
      <c r="C71" s="163" t="s">
        <v>179</v>
      </c>
      <c r="D71" s="158" t="s">
        <v>199</v>
      </c>
      <c r="E71" s="155">
        <v>650</v>
      </c>
      <c r="F71" s="155">
        <v>450</v>
      </c>
      <c r="G71" s="155">
        <f>G70</f>
        <v>18</v>
      </c>
      <c r="H71" s="155">
        <v>2</v>
      </c>
      <c r="I71" s="155" t="s">
        <v>125</v>
      </c>
      <c r="J71" s="159">
        <f>E71/1000*F71/1000*H71</f>
        <v>0.58499999999999996</v>
      </c>
      <c r="K71" s="160"/>
      <c r="L71" s="160"/>
      <c r="M71" s="161"/>
      <c r="N71" s="161"/>
      <c r="O71" s="161"/>
      <c r="P71" s="162"/>
      <c r="R71" s="146"/>
    </row>
    <row r="72" spans="1:18" ht="21.95" customHeight="1">
      <c r="A72" s="155">
        <v>6</v>
      </c>
      <c r="B72" s="155" t="s">
        <v>180</v>
      </c>
      <c r="C72" s="165" t="s">
        <v>181</v>
      </c>
      <c r="D72" s="188"/>
      <c r="E72" s="189"/>
      <c r="F72" s="167">
        <v>325</v>
      </c>
      <c r="G72" s="167"/>
      <c r="H72" s="168">
        <v>2</v>
      </c>
      <c r="I72" s="155" t="s">
        <v>183</v>
      </c>
      <c r="J72" s="159">
        <f>H72</f>
        <v>2</v>
      </c>
      <c r="K72" s="160"/>
      <c r="L72" s="160"/>
      <c r="M72" s="161"/>
      <c r="N72" s="161"/>
      <c r="O72" s="161"/>
      <c r="P72" s="169"/>
      <c r="R72" s="146"/>
    </row>
    <row r="73" spans="1:18" ht="21.95" customHeight="1">
      <c r="A73" s="155">
        <v>7</v>
      </c>
      <c r="B73" s="171" t="str">
        <f>K64&amp;"吊柜小计"</f>
        <v>A1厨房A面吊柜小计</v>
      </c>
      <c r="C73" s="171"/>
      <c r="D73" s="171"/>
      <c r="E73" s="171"/>
      <c r="F73" s="171"/>
      <c r="G73" s="171"/>
      <c r="H73" s="171"/>
      <c r="I73" s="171"/>
      <c r="J73" s="171"/>
      <c r="K73" s="172"/>
      <c r="L73" s="173"/>
      <c r="M73" s="174"/>
      <c r="N73" s="174"/>
      <c r="O73" s="174"/>
      <c r="P73" s="162"/>
      <c r="R73" s="146"/>
    </row>
    <row r="74" spans="1:18" ht="21.95" customHeight="1">
      <c r="A74" s="155">
        <v>8</v>
      </c>
      <c r="B74" s="156" t="s">
        <v>170</v>
      </c>
      <c r="C74" s="190" t="s">
        <v>200</v>
      </c>
      <c r="D74" s="158" t="s">
        <v>188</v>
      </c>
      <c r="E74" s="155">
        <v>750</v>
      </c>
      <c r="F74" s="155">
        <v>1640</v>
      </c>
      <c r="G74" s="155">
        <v>570</v>
      </c>
      <c r="H74" s="155">
        <v>1</v>
      </c>
      <c r="I74" s="155" t="s">
        <v>156</v>
      </c>
      <c r="J74" s="159">
        <f>F74/1000</f>
        <v>1.64</v>
      </c>
      <c r="K74" s="160"/>
      <c r="L74" s="160"/>
      <c r="M74" s="161"/>
      <c r="N74" s="161"/>
      <c r="O74" s="161"/>
      <c r="P74" s="162"/>
      <c r="R74" s="146"/>
    </row>
    <row r="75" spans="1:18" ht="21.95" customHeight="1">
      <c r="A75" s="155">
        <v>9</v>
      </c>
      <c r="B75" s="156"/>
      <c r="C75" s="191" t="s">
        <v>179</v>
      </c>
      <c r="D75" s="158" t="s">
        <v>199</v>
      </c>
      <c r="E75" s="155">
        <v>720</v>
      </c>
      <c r="F75" s="155">
        <v>325</v>
      </c>
      <c r="G75" s="155">
        <v>18</v>
      </c>
      <c r="H75" s="155">
        <v>2</v>
      </c>
      <c r="I75" s="155" t="s">
        <v>125</v>
      </c>
      <c r="J75" s="159">
        <f>E75/1000*F75/1000*H75</f>
        <v>0.46800000000000003</v>
      </c>
      <c r="K75" s="160"/>
      <c r="L75" s="160"/>
      <c r="M75" s="161"/>
      <c r="N75" s="161"/>
      <c r="O75" s="161"/>
      <c r="P75" s="162"/>
      <c r="R75" s="146"/>
    </row>
    <row r="76" spans="1:18" ht="21.95" customHeight="1">
      <c r="A76" s="155">
        <v>10</v>
      </c>
      <c r="B76" s="156"/>
      <c r="C76" s="191" t="s">
        <v>178</v>
      </c>
      <c r="D76" s="158" t="s">
        <v>199</v>
      </c>
      <c r="E76" s="155">
        <v>345</v>
      </c>
      <c r="F76" s="155">
        <v>900</v>
      </c>
      <c r="G76" s="155">
        <v>18</v>
      </c>
      <c r="H76" s="155">
        <v>2</v>
      </c>
      <c r="I76" s="155" t="s">
        <v>125</v>
      </c>
      <c r="J76" s="159">
        <f>E76/1000*F76/1000*H76</f>
        <v>0.621</v>
      </c>
      <c r="K76" s="160"/>
      <c r="L76" s="160"/>
      <c r="M76" s="161"/>
      <c r="N76" s="161"/>
      <c r="O76" s="161"/>
      <c r="P76" s="162"/>
      <c r="R76" s="146"/>
    </row>
    <row r="77" spans="1:18" s="154" customFormat="1" ht="21.95" customHeight="1">
      <c r="A77" s="155">
        <v>11</v>
      </c>
      <c r="B77" s="156"/>
      <c r="C77" s="157" t="s">
        <v>201</v>
      </c>
      <c r="D77" s="158"/>
      <c r="E77" s="155"/>
      <c r="F77" s="155"/>
      <c r="G77" s="155"/>
      <c r="H77" s="155">
        <v>1</v>
      </c>
      <c r="I77" s="155" t="s">
        <v>174</v>
      </c>
      <c r="J77" s="159">
        <v>1</v>
      </c>
      <c r="K77" s="160"/>
      <c r="L77" s="160"/>
      <c r="M77" s="161"/>
      <c r="N77" s="161"/>
      <c r="O77" s="161"/>
      <c r="P77" s="162"/>
      <c r="R77" s="146"/>
    </row>
    <row r="78" spans="1:18" s="154" customFormat="1" ht="21.95" customHeight="1">
      <c r="A78" s="155">
        <v>12</v>
      </c>
      <c r="B78" s="156"/>
      <c r="C78" s="157" t="s">
        <v>202</v>
      </c>
      <c r="D78" s="158"/>
      <c r="E78" s="155"/>
      <c r="F78" s="155"/>
      <c r="G78" s="155"/>
      <c r="H78" s="155">
        <v>1</v>
      </c>
      <c r="I78" s="155" t="s">
        <v>174</v>
      </c>
      <c r="J78" s="159">
        <v>1</v>
      </c>
      <c r="K78" s="160"/>
      <c r="L78" s="160"/>
      <c r="M78" s="161"/>
      <c r="N78" s="161"/>
      <c r="O78" s="161"/>
      <c r="P78" s="162"/>
      <c r="R78" s="146"/>
    </row>
    <row r="79" spans="1:18" ht="21.95" customHeight="1">
      <c r="A79" s="155">
        <v>13</v>
      </c>
      <c r="B79" s="156"/>
      <c r="C79" s="191" t="s">
        <v>177</v>
      </c>
      <c r="D79" s="158" t="s">
        <v>199</v>
      </c>
      <c r="E79" s="155">
        <f>325*2+900+900</f>
        <v>2450</v>
      </c>
      <c r="F79" s="155">
        <v>70</v>
      </c>
      <c r="G79" s="155">
        <v>18</v>
      </c>
      <c r="H79" s="155">
        <v>1</v>
      </c>
      <c r="I79" s="155" t="s">
        <v>125</v>
      </c>
      <c r="J79" s="159">
        <f>E79/1000*F79/1000*H79</f>
        <v>0.17150000000000001</v>
      </c>
      <c r="K79" s="160"/>
      <c r="L79" s="160"/>
      <c r="M79" s="161"/>
      <c r="N79" s="161"/>
      <c r="O79" s="161"/>
      <c r="P79" s="162"/>
      <c r="R79" s="146"/>
    </row>
    <row r="80" spans="1:18" ht="21.95" customHeight="1">
      <c r="A80" s="155">
        <v>14</v>
      </c>
      <c r="B80" s="156"/>
      <c r="C80" s="191" t="s">
        <v>177</v>
      </c>
      <c r="D80" s="158" t="s">
        <v>199</v>
      </c>
      <c r="E80" s="155">
        <v>750</v>
      </c>
      <c r="F80" s="155">
        <v>45</v>
      </c>
      <c r="G80" s="155">
        <v>18</v>
      </c>
      <c r="H80" s="155">
        <v>2</v>
      </c>
      <c r="I80" s="155" t="s">
        <v>125</v>
      </c>
      <c r="J80" s="159">
        <f>E80/1000*F80/1000*H80</f>
        <v>6.7500000000000004E-2</v>
      </c>
      <c r="K80" s="160"/>
      <c r="L80" s="160"/>
      <c r="M80" s="161"/>
      <c r="N80" s="161"/>
      <c r="O80" s="161"/>
      <c r="P80" s="162"/>
      <c r="R80" s="146"/>
    </row>
    <row r="81" spans="1:18" ht="21.95" customHeight="1">
      <c r="A81" s="155">
        <v>15</v>
      </c>
      <c r="B81" s="155" t="s">
        <v>193</v>
      </c>
      <c r="C81" s="190" t="s">
        <v>194</v>
      </c>
      <c r="D81" s="190" t="s">
        <v>203</v>
      </c>
      <c r="E81" s="192">
        <v>1640</v>
      </c>
      <c r="F81" s="193">
        <v>600</v>
      </c>
      <c r="G81" s="193"/>
      <c r="H81" s="194">
        <f>E81/1000</f>
        <v>1.64</v>
      </c>
      <c r="I81" s="195" t="s">
        <v>156</v>
      </c>
      <c r="J81" s="159">
        <f>H81</f>
        <v>1.64</v>
      </c>
      <c r="K81" s="160"/>
      <c r="L81" s="160"/>
      <c r="M81" s="161"/>
      <c r="N81" s="161"/>
      <c r="O81" s="161"/>
      <c r="P81" s="196" t="s">
        <v>196</v>
      </c>
      <c r="R81" s="146"/>
    </row>
    <row r="82" spans="1:18" ht="21.95" customHeight="1">
      <c r="A82" s="155">
        <v>16</v>
      </c>
      <c r="B82" s="171" t="str">
        <f>K64&amp;"地柜小计"</f>
        <v>A1厨房A面地柜小计</v>
      </c>
      <c r="C82" s="171"/>
      <c r="D82" s="171"/>
      <c r="E82" s="171"/>
      <c r="F82" s="171"/>
      <c r="G82" s="171"/>
      <c r="H82" s="171"/>
      <c r="I82" s="171"/>
      <c r="J82" s="171"/>
      <c r="K82" s="172"/>
      <c r="L82" s="173"/>
      <c r="M82" s="174"/>
      <c r="N82" s="174"/>
      <c r="O82" s="174"/>
      <c r="P82" s="162"/>
      <c r="R82" s="146"/>
    </row>
    <row r="83" spans="1:18" ht="21.95" customHeight="1">
      <c r="A83" s="175" t="str">
        <f>K64&amp;"综合单价"</f>
        <v>A1厨房A面综合单价</v>
      </c>
      <c r="B83" s="176"/>
      <c r="C83" s="176"/>
      <c r="D83" s="176"/>
      <c r="E83" s="176"/>
      <c r="F83" s="176"/>
      <c r="G83" s="176"/>
      <c r="H83" s="176"/>
      <c r="I83" s="176"/>
      <c r="J83" s="177"/>
      <c r="K83" s="172"/>
      <c r="L83" s="178"/>
      <c r="M83" s="174"/>
      <c r="N83" s="174"/>
      <c r="O83" s="174"/>
      <c r="P83" s="162"/>
      <c r="R83" s="146"/>
    </row>
    <row r="84" spans="1:18" ht="21.95" customHeight="1">
      <c r="A84" s="179" t="s">
        <v>184</v>
      </c>
      <c r="B84" s="179"/>
      <c r="C84" s="179"/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R84" s="146"/>
    </row>
    <row r="85" spans="1:18" ht="21.95" customHeight="1">
      <c r="R85" s="146"/>
    </row>
    <row r="86" spans="1:18" ht="21.95" customHeight="1">
      <c r="A86" s="136" t="str">
        <f>K87&amp;"报价清单"</f>
        <v>A1厨房B面报价清单</v>
      </c>
      <c r="B86" s="136"/>
      <c r="C86" s="136"/>
      <c r="D86" s="137"/>
      <c r="E86" s="136"/>
      <c r="F86" s="136"/>
      <c r="G86" s="136"/>
      <c r="H86" s="136"/>
      <c r="I86" s="136"/>
      <c r="J86" s="136"/>
      <c r="K86" s="138"/>
      <c r="L86" s="138"/>
      <c r="M86" s="136"/>
      <c r="N86" s="136"/>
      <c r="O86" s="136"/>
      <c r="P86" s="136"/>
      <c r="R86" s="146"/>
    </row>
    <row r="87" spans="1:18" ht="21.95" customHeight="1">
      <c r="A87" s="140" t="s">
        <v>157</v>
      </c>
      <c r="B87" s="140"/>
      <c r="C87" s="141"/>
      <c r="D87" s="141"/>
      <c r="E87" s="141"/>
      <c r="F87" s="141"/>
      <c r="G87" s="141"/>
      <c r="H87" s="141"/>
      <c r="I87" s="140" t="s">
        <v>14</v>
      </c>
      <c r="J87" s="185"/>
      <c r="K87" s="143" t="s">
        <v>204</v>
      </c>
      <c r="L87" s="144"/>
      <c r="M87" s="144"/>
      <c r="N87" s="144"/>
      <c r="O87" s="144"/>
      <c r="P87" s="145"/>
      <c r="R87" s="146"/>
    </row>
    <row r="88" spans="1:18" ht="21.95" customHeight="1">
      <c r="A88" s="147" t="s">
        <v>13</v>
      </c>
      <c r="B88" s="147" t="s">
        <v>132</v>
      </c>
      <c r="C88" s="147" t="s">
        <v>159</v>
      </c>
      <c r="D88" s="147"/>
      <c r="E88" s="148" t="s">
        <v>160</v>
      </c>
      <c r="F88" s="149"/>
      <c r="G88" s="150"/>
      <c r="H88" s="147" t="s">
        <v>81</v>
      </c>
      <c r="I88" s="147" t="s">
        <v>79</v>
      </c>
      <c r="J88" s="147" t="s">
        <v>161</v>
      </c>
      <c r="K88" s="147" t="s">
        <v>137</v>
      </c>
      <c r="L88" s="147" t="s">
        <v>48</v>
      </c>
      <c r="M88" s="147" t="s">
        <v>162</v>
      </c>
      <c r="N88" s="147" t="s">
        <v>163</v>
      </c>
      <c r="O88" s="147" t="s">
        <v>164</v>
      </c>
      <c r="P88" s="147" t="s">
        <v>22</v>
      </c>
      <c r="R88" s="146"/>
    </row>
    <row r="89" spans="1:18" ht="21.95" customHeight="1">
      <c r="A89" s="147"/>
      <c r="B89" s="147"/>
      <c r="C89" s="153" t="s">
        <v>165</v>
      </c>
      <c r="D89" s="153" t="s">
        <v>166</v>
      </c>
      <c r="E89" s="153" t="s">
        <v>167</v>
      </c>
      <c r="F89" s="153" t="s">
        <v>168</v>
      </c>
      <c r="G89" s="153" t="s">
        <v>169</v>
      </c>
      <c r="H89" s="147"/>
      <c r="I89" s="147"/>
      <c r="J89" s="147"/>
      <c r="K89" s="147"/>
      <c r="L89" s="147"/>
      <c r="M89" s="147"/>
      <c r="N89" s="147"/>
      <c r="O89" s="147"/>
      <c r="P89" s="147"/>
      <c r="R89" s="146"/>
    </row>
    <row r="90" spans="1:18" ht="21.95" customHeight="1">
      <c r="A90" s="155">
        <v>1</v>
      </c>
      <c r="B90" s="186" t="s">
        <v>170</v>
      </c>
      <c r="C90" s="157" t="s">
        <v>186</v>
      </c>
      <c r="D90" s="158" t="s">
        <v>187</v>
      </c>
      <c r="E90" s="155">
        <v>800</v>
      </c>
      <c r="F90" s="155">
        <v>1139</v>
      </c>
      <c r="G90" s="155">
        <v>350</v>
      </c>
      <c r="H90" s="155">
        <v>1</v>
      </c>
      <c r="I90" s="155" t="s">
        <v>156</v>
      </c>
      <c r="J90" s="159">
        <f>F90/1000</f>
        <v>1.139</v>
      </c>
      <c r="K90" s="160"/>
      <c r="L90" s="160"/>
      <c r="M90" s="161"/>
      <c r="N90" s="161"/>
      <c r="O90" s="161"/>
      <c r="P90" s="162"/>
      <c r="R90" s="146"/>
    </row>
    <row r="91" spans="1:18" ht="21.95" customHeight="1">
      <c r="A91" s="155">
        <v>2</v>
      </c>
      <c r="B91" s="187"/>
      <c r="C91" s="163" t="s">
        <v>175</v>
      </c>
      <c r="D91" s="158" t="s">
        <v>199</v>
      </c>
      <c r="E91" s="155">
        <f>358+359+359</f>
        <v>1076</v>
      </c>
      <c r="F91" s="155">
        <v>50</v>
      </c>
      <c r="G91" s="155">
        <v>18</v>
      </c>
      <c r="H91" s="155">
        <v>1</v>
      </c>
      <c r="I91" s="155" t="s">
        <v>125</v>
      </c>
      <c r="J91" s="159">
        <f>E91/1000*F91/1000*H91</f>
        <v>5.3800000000000008E-2</v>
      </c>
      <c r="K91" s="160"/>
      <c r="L91" s="160"/>
      <c r="M91" s="161"/>
      <c r="N91" s="161"/>
      <c r="O91" s="161"/>
      <c r="P91" s="162"/>
      <c r="R91" s="146"/>
    </row>
    <row r="92" spans="1:18" ht="21.95" customHeight="1">
      <c r="A92" s="155">
        <v>3</v>
      </c>
      <c r="B92" s="156"/>
      <c r="C92" s="191" t="s">
        <v>177</v>
      </c>
      <c r="D92" s="158" t="s">
        <v>199</v>
      </c>
      <c r="E92" s="155">
        <v>800</v>
      </c>
      <c r="F92" s="155">
        <v>45</v>
      </c>
      <c r="G92" s="155">
        <v>18</v>
      </c>
      <c r="H92" s="155">
        <v>1</v>
      </c>
      <c r="I92" s="155" t="s">
        <v>125</v>
      </c>
      <c r="J92" s="159">
        <f>E92/1000*F92/1000*H92</f>
        <v>3.5999999999999997E-2</v>
      </c>
      <c r="K92" s="160"/>
      <c r="L92" s="160"/>
      <c r="M92" s="161"/>
      <c r="N92" s="161"/>
      <c r="O92" s="161"/>
      <c r="P92" s="162"/>
      <c r="R92" s="146"/>
    </row>
    <row r="93" spans="1:18" ht="21.95" customHeight="1">
      <c r="A93" s="155">
        <v>4</v>
      </c>
      <c r="B93" s="156"/>
      <c r="C93" s="191" t="s">
        <v>192</v>
      </c>
      <c r="D93" s="158" t="s">
        <v>199</v>
      </c>
      <c r="E93" s="155">
        <v>800</v>
      </c>
      <c r="F93" s="155">
        <v>350</v>
      </c>
      <c r="G93" s="155">
        <v>18</v>
      </c>
      <c r="H93" s="155">
        <v>1</v>
      </c>
      <c r="I93" s="155" t="s">
        <v>125</v>
      </c>
      <c r="J93" s="159">
        <f>E93/1000*F93/1000*H93</f>
        <v>0.28000000000000003</v>
      </c>
      <c r="K93" s="160"/>
      <c r="L93" s="160"/>
      <c r="M93" s="161"/>
      <c r="N93" s="161"/>
      <c r="O93" s="161"/>
      <c r="P93" s="162"/>
      <c r="R93" s="146"/>
    </row>
    <row r="94" spans="1:18" ht="21.95" customHeight="1">
      <c r="A94" s="155">
        <v>5</v>
      </c>
      <c r="B94" s="187"/>
      <c r="C94" s="163" t="s">
        <v>179</v>
      </c>
      <c r="D94" s="158" t="s">
        <v>199</v>
      </c>
      <c r="E94" s="155">
        <v>750</v>
      </c>
      <c r="F94" s="155">
        <v>358</v>
      </c>
      <c r="G94" s="155">
        <v>18</v>
      </c>
      <c r="H94" s="155">
        <v>1</v>
      </c>
      <c r="I94" s="155" t="s">
        <v>125</v>
      </c>
      <c r="J94" s="159">
        <f>E94/1000*F94/1000*H94</f>
        <v>0.26850000000000002</v>
      </c>
      <c r="K94" s="160"/>
      <c r="L94" s="160"/>
      <c r="M94" s="161"/>
      <c r="N94" s="161"/>
      <c r="O94" s="161"/>
      <c r="P94" s="162"/>
      <c r="R94" s="146"/>
    </row>
    <row r="95" spans="1:18" ht="21.95" customHeight="1">
      <c r="A95" s="155">
        <v>6</v>
      </c>
      <c r="B95" s="187"/>
      <c r="C95" s="163" t="s">
        <v>179</v>
      </c>
      <c r="D95" s="158" t="s">
        <v>199</v>
      </c>
      <c r="E95" s="155">
        <v>750</v>
      </c>
      <c r="F95" s="155">
        <v>359</v>
      </c>
      <c r="G95" s="155">
        <f>G94</f>
        <v>18</v>
      </c>
      <c r="H95" s="155">
        <v>2</v>
      </c>
      <c r="I95" s="155" t="s">
        <v>125</v>
      </c>
      <c r="J95" s="159">
        <f>E95/1000*F95/1000*H95</f>
        <v>0.53849999999999998</v>
      </c>
      <c r="K95" s="160"/>
      <c r="L95" s="160"/>
      <c r="M95" s="161"/>
      <c r="N95" s="161"/>
      <c r="O95" s="161"/>
      <c r="P95" s="162"/>
      <c r="R95" s="146"/>
    </row>
    <row r="96" spans="1:18" ht="21.95" customHeight="1">
      <c r="A96" s="155">
        <v>7</v>
      </c>
      <c r="B96" s="155" t="s">
        <v>180</v>
      </c>
      <c r="C96" s="165" t="s">
        <v>181</v>
      </c>
      <c r="D96" s="188"/>
      <c r="E96" s="189"/>
      <c r="F96" s="167" t="s">
        <v>205</v>
      </c>
      <c r="G96" s="167"/>
      <c r="H96" s="168">
        <v>2</v>
      </c>
      <c r="I96" s="155" t="s">
        <v>183</v>
      </c>
      <c r="J96" s="159">
        <f>H96</f>
        <v>2</v>
      </c>
      <c r="K96" s="160"/>
      <c r="L96" s="160"/>
      <c r="M96" s="161"/>
      <c r="N96" s="161"/>
      <c r="O96" s="161"/>
      <c r="P96" s="169"/>
      <c r="R96" s="146"/>
    </row>
    <row r="97" spans="1:18" ht="21.95" customHeight="1">
      <c r="A97" s="155">
        <v>8</v>
      </c>
      <c r="B97" s="171" t="str">
        <f>K87&amp;"吊柜小计"</f>
        <v>A1厨房B面吊柜小计</v>
      </c>
      <c r="C97" s="171"/>
      <c r="D97" s="171"/>
      <c r="E97" s="171"/>
      <c r="F97" s="171"/>
      <c r="G97" s="171"/>
      <c r="H97" s="171"/>
      <c r="I97" s="171"/>
      <c r="J97" s="171"/>
      <c r="K97" s="172"/>
      <c r="L97" s="173"/>
      <c r="M97" s="174"/>
      <c r="N97" s="174"/>
      <c r="O97" s="174"/>
      <c r="P97" s="162"/>
      <c r="R97" s="146"/>
    </row>
    <row r="98" spans="1:18" ht="21.95" customHeight="1">
      <c r="A98" s="155">
        <v>9</v>
      </c>
      <c r="B98" s="156" t="s">
        <v>170</v>
      </c>
      <c r="C98" s="190" t="s">
        <v>200</v>
      </c>
      <c r="D98" s="158" t="s">
        <v>188</v>
      </c>
      <c r="E98" s="155">
        <v>750</v>
      </c>
      <c r="F98" s="155">
        <v>1119</v>
      </c>
      <c r="G98" s="155">
        <v>570</v>
      </c>
      <c r="H98" s="155">
        <v>1</v>
      </c>
      <c r="I98" s="155" t="s">
        <v>156</v>
      </c>
      <c r="J98" s="159">
        <f>F98/1000</f>
        <v>1.119</v>
      </c>
      <c r="K98" s="160"/>
      <c r="L98" s="160"/>
      <c r="M98" s="161"/>
      <c r="N98" s="161"/>
      <c r="O98" s="161"/>
      <c r="P98" s="162"/>
      <c r="R98" s="146"/>
    </row>
    <row r="99" spans="1:18" ht="21.95" customHeight="1">
      <c r="A99" s="155">
        <v>10</v>
      </c>
      <c r="B99" s="156"/>
      <c r="C99" s="191" t="s">
        <v>179</v>
      </c>
      <c r="D99" s="158" t="s">
        <v>199</v>
      </c>
      <c r="E99" s="155">
        <v>720</v>
      </c>
      <c r="F99" s="155">
        <v>352</v>
      </c>
      <c r="G99" s="155">
        <v>18</v>
      </c>
      <c r="H99" s="155">
        <v>3</v>
      </c>
      <c r="I99" s="155" t="s">
        <v>125</v>
      </c>
      <c r="J99" s="159">
        <f>E99/1000*F99/1000*H99</f>
        <v>0.76032</v>
      </c>
      <c r="K99" s="160"/>
      <c r="L99" s="160"/>
      <c r="M99" s="161"/>
      <c r="N99" s="161"/>
      <c r="O99" s="161"/>
      <c r="P99" s="162"/>
      <c r="R99" s="146"/>
    </row>
    <row r="100" spans="1:18" ht="21.95" customHeight="1">
      <c r="A100" s="155">
        <v>11</v>
      </c>
      <c r="B100" s="156"/>
      <c r="C100" s="191" t="s">
        <v>177</v>
      </c>
      <c r="D100" s="158" t="s">
        <v>199</v>
      </c>
      <c r="E100" s="155">
        <f>352*3</f>
        <v>1056</v>
      </c>
      <c r="F100" s="155">
        <v>70</v>
      </c>
      <c r="G100" s="155">
        <v>18</v>
      </c>
      <c r="H100" s="155">
        <v>1</v>
      </c>
      <c r="I100" s="155" t="s">
        <v>125</v>
      </c>
      <c r="J100" s="159">
        <f>E100/1000*F100/1000*H100</f>
        <v>7.392E-2</v>
      </c>
      <c r="K100" s="160"/>
      <c r="L100" s="160"/>
      <c r="M100" s="161"/>
      <c r="N100" s="161"/>
      <c r="O100" s="161"/>
      <c r="P100" s="162"/>
      <c r="R100" s="146"/>
    </row>
    <row r="101" spans="1:18" ht="21.95" customHeight="1">
      <c r="A101" s="155">
        <v>12</v>
      </c>
      <c r="B101" s="156"/>
      <c r="C101" s="191" t="s">
        <v>177</v>
      </c>
      <c r="D101" s="158" t="s">
        <v>199</v>
      </c>
      <c r="E101" s="155">
        <v>750</v>
      </c>
      <c r="F101" s="155">
        <v>45</v>
      </c>
      <c r="G101" s="155">
        <v>18</v>
      </c>
      <c r="H101" s="155">
        <v>1</v>
      </c>
      <c r="I101" s="155" t="s">
        <v>125</v>
      </c>
      <c r="J101" s="159">
        <f>E101/1000*F101/1000*H101</f>
        <v>3.3750000000000002E-2</v>
      </c>
      <c r="K101" s="160"/>
      <c r="L101" s="160"/>
      <c r="M101" s="161"/>
      <c r="N101" s="161"/>
      <c r="O101" s="161"/>
      <c r="P101" s="162"/>
      <c r="R101" s="146"/>
    </row>
    <row r="102" spans="1:18" ht="21.95" customHeight="1">
      <c r="A102" s="155">
        <v>13</v>
      </c>
      <c r="B102" s="156"/>
      <c r="C102" s="191" t="s">
        <v>192</v>
      </c>
      <c r="D102" s="158" t="s">
        <v>199</v>
      </c>
      <c r="E102" s="155">
        <v>570</v>
      </c>
      <c r="F102" s="155">
        <v>750</v>
      </c>
      <c r="G102" s="155">
        <v>18</v>
      </c>
      <c r="H102" s="155">
        <v>1</v>
      </c>
      <c r="I102" s="155" t="s">
        <v>125</v>
      </c>
      <c r="J102" s="159">
        <f>E102/1000*F102/1000*H102</f>
        <v>0.42749999999999994</v>
      </c>
      <c r="K102" s="160"/>
      <c r="L102" s="160"/>
      <c r="M102" s="161"/>
      <c r="N102" s="161"/>
      <c r="O102" s="161"/>
      <c r="P102" s="162"/>
      <c r="R102" s="146"/>
    </row>
    <row r="103" spans="1:18" ht="21.95" customHeight="1">
      <c r="A103" s="155">
        <v>14</v>
      </c>
      <c r="B103" s="155" t="s">
        <v>193</v>
      </c>
      <c r="C103" s="190" t="s">
        <v>194</v>
      </c>
      <c r="D103" s="190" t="s">
        <v>203</v>
      </c>
      <c r="E103" s="192">
        <v>1140</v>
      </c>
      <c r="F103" s="193">
        <v>600</v>
      </c>
      <c r="G103" s="193"/>
      <c r="H103" s="194">
        <f>E103/1000</f>
        <v>1.1399999999999999</v>
      </c>
      <c r="I103" s="195" t="s">
        <v>156</v>
      </c>
      <c r="J103" s="159">
        <f>H103</f>
        <v>1.1399999999999999</v>
      </c>
      <c r="K103" s="160"/>
      <c r="L103" s="160"/>
      <c r="M103" s="161"/>
      <c r="N103" s="161"/>
      <c r="O103" s="161"/>
      <c r="P103" s="196" t="s">
        <v>206</v>
      </c>
      <c r="R103" s="146"/>
    </row>
    <row r="104" spans="1:18" ht="21.95" customHeight="1">
      <c r="A104" s="155">
        <v>15</v>
      </c>
      <c r="B104" s="171" t="str">
        <f>K87&amp;"地柜小计"</f>
        <v>A1厨房B面地柜小计</v>
      </c>
      <c r="C104" s="171"/>
      <c r="D104" s="171"/>
      <c r="E104" s="171"/>
      <c r="F104" s="171"/>
      <c r="G104" s="171"/>
      <c r="H104" s="171"/>
      <c r="I104" s="171"/>
      <c r="J104" s="171"/>
      <c r="K104" s="172"/>
      <c r="L104" s="173"/>
      <c r="M104" s="174"/>
      <c r="N104" s="174"/>
      <c r="O104" s="174"/>
      <c r="P104" s="162"/>
      <c r="R104" s="146"/>
    </row>
    <row r="105" spans="1:18" ht="21.95" customHeight="1">
      <c r="A105" s="175" t="str">
        <f>K87&amp;"综合单价"</f>
        <v>A1厨房B面综合单价</v>
      </c>
      <c r="B105" s="176"/>
      <c r="C105" s="176"/>
      <c r="D105" s="176"/>
      <c r="E105" s="176"/>
      <c r="F105" s="176"/>
      <c r="G105" s="176"/>
      <c r="H105" s="176"/>
      <c r="I105" s="176"/>
      <c r="J105" s="177"/>
      <c r="K105" s="172"/>
      <c r="L105" s="178"/>
      <c r="M105" s="174"/>
      <c r="N105" s="174"/>
      <c r="O105" s="174"/>
      <c r="P105" s="162"/>
      <c r="R105" s="146"/>
    </row>
    <row r="106" spans="1:18" ht="21.95" customHeight="1">
      <c r="A106" s="179" t="s">
        <v>184</v>
      </c>
      <c r="B106" s="179"/>
      <c r="C106" s="179"/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</row>
  </sheetData>
  <autoFilter ref="A2:R106"/>
  <mergeCells count="108">
    <mergeCell ref="P88:P89"/>
    <mergeCell ref="M88:M89"/>
    <mergeCell ref="N3:N4"/>
    <mergeCell ref="N23:N24"/>
    <mergeCell ref="N44:N45"/>
    <mergeCell ref="N65:N66"/>
    <mergeCell ref="N88:N89"/>
    <mergeCell ref="O3:O4"/>
    <mergeCell ref="O23:O24"/>
    <mergeCell ref="O44:O45"/>
    <mergeCell ref="O65:O66"/>
    <mergeCell ref="O88:O89"/>
    <mergeCell ref="J88:J89"/>
    <mergeCell ref="K3:K4"/>
    <mergeCell ref="K23:K24"/>
    <mergeCell ref="K44:K45"/>
    <mergeCell ref="K65:K66"/>
    <mergeCell ref="K88:K89"/>
    <mergeCell ref="L3:L4"/>
    <mergeCell ref="L23:L24"/>
    <mergeCell ref="L44:L45"/>
    <mergeCell ref="L65:L66"/>
    <mergeCell ref="L88:L89"/>
    <mergeCell ref="B88:B89"/>
    <mergeCell ref="B90:B95"/>
    <mergeCell ref="B98:B102"/>
    <mergeCell ref="H3:H4"/>
    <mergeCell ref="H23:H24"/>
    <mergeCell ref="H44:H45"/>
    <mergeCell ref="H65:H66"/>
    <mergeCell ref="H88:H89"/>
    <mergeCell ref="I3:I4"/>
    <mergeCell ref="I23:I24"/>
    <mergeCell ref="I44:I45"/>
    <mergeCell ref="I65:I66"/>
    <mergeCell ref="I88:I89"/>
    <mergeCell ref="A87:B87"/>
    <mergeCell ref="C87:H87"/>
    <mergeCell ref="I87:J87"/>
    <mergeCell ref="C88:D88"/>
    <mergeCell ref="E88:G88"/>
    <mergeCell ref="B97:J97"/>
    <mergeCell ref="B104:J104"/>
    <mergeCell ref="A105:J105"/>
    <mergeCell ref="A3:A4"/>
    <mergeCell ref="A23:A24"/>
    <mergeCell ref="A44:A45"/>
    <mergeCell ref="A65:A66"/>
    <mergeCell ref="A88:A89"/>
    <mergeCell ref="B3:B4"/>
    <mergeCell ref="B5:B15"/>
    <mergeCell ref="B23:B24"/>
    <mergeCell ref="B25:B28"/>
    <mergeCell ref="B31:B35"/>
    <mergeCell ref="B44:B45"/>
    <mergeCell ref="B46:B49"/>
    <mergeCell ref="B52:B56"/>
    <mergeCell ref="B65:B66"/>
    <mergeCell ref="B67:B71"/>
    <mergeCell ref="B74:B80"/>
    <mergeCell ref="A64:B64"/>
    <mergeCell ref="C64:H64"/>
    <mergeCell ref="I64:J64"/>
    <mergeCell ref="C65:D65"/>
    <mergeCell ref="E65:G65"/>
    <mergeCell ref="B73:J73"/>
    <mergeCell ref="B82:J82"/>
    <mergeCell ref="A83:J83"/>
    <mergeCell ref="A86:P86"/>
    <mergeCell ref="J65:J66"/>
    <mergeCell ref="M65:M66"/>
    <mergeCell ref="P65:P66"/>
    <mergeCell ref="A43:B43"/>
    <mergeCell ref="C43:H43"/>
    <mergeCell ref="I43:J43"/>
    <mergeCell ref="C44:D44"/>
    <mergeCell ref="E44:G44"/>
    <mergeCell ref="B51:J51"/>
    <mergeCell ref="B59:J59"/>
    <mergeCell ref="A60:J60"/>
    <mergeCell ref="A63:P63"/>
    <mergeCell ref="J44:J45"/>
    <mergeCell ref="M44:M45"/>
    <mergeCell ref="P44:P45"/>
    <mergeCell ref="A22:B22"/>
    <mergeCell ref="C22:H22"/>
    <mergeCell ref="I22:J22"/>
    <mergeCell ref="C23:D23"/>
    <mergeCell ref="E23:G23"/>
    <mergeCell ref="B30:J30"/>
    <mergeCell ref="B38:J38"/>
    <mergeCell ref="A39:J39"/>
    <mergeCell ref="A42:P42"/>
    <mergeCell ref="J23:J24"/>
    <mergeCell ref="M23:M24"/>
    <mergeCell ref="P23:P24"/>
    <mergeCell ref="A1:P1"/>
    <mergeCell ref="A2:B2"/>
    <mergeCell ref="C2:H2"/>
    <mergeCell ref="I2:J2"/>
    <mergeCell ref="C3:D3"/>
    <mergeCell ref="E3:G3"/>
    <mergeCell ref="B17:J17"/>
    <mergeCell ref="A18:J18"/>
    <mergeCell ref="A21:P21"/>
    <mergeCell ref="J3:J4"/>
    <mergeCell ref="M3:M4"/>
    <mergeCell ref="P3:P4"/>
  </mergeCells>
  <phoneticPr fontId="38" type="noConversion"/>
  <pageMargins left="0.39305555555555599" right="0.39305555555555599" top="0.39305555555555599" bottom="0.39305555555555599" header="0.29861111111111099" footer="0.29861111111111099"/>
  <pageSetup paperSize="9" scale="95" fitToHeight="0" orientation="portrait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70C0"/>
    <pageSetUpPr fitToPage="1"/>
  </sheetPr>
  <dimension ref="A1:R106"/>
  <sheetViews>
    <sheetView topLeftCell="A71" zoomScale="80" zoomScaleNormal="80" workbookViewId="0">
      <selection activeCell="O85" sqref="O85"/>
    </sheetView>
  </sheetViews>
  <sheetFormatPr defaultColWidth="9" defaultRowHeight="21.95" customHeight="1"/>
  <cols>
    <col min="1" max="1" width="4.125" style="182" customWidth="1"/>
    <col min="2" max="2" width="9.625" style="182" customWidth="1"/>
    <col min="3" max="3" width="13.875" style="182" customWidth="1"/>
    <col min="4" max="4" width="28.125" style="183" customWidth="1"/>
    <col min="5" max="5" width="10.125" style="182" customWidth="1"/>
    <col min="6" max="6" width="7.5" style="182" customWidth="1"/>
    <col min="7" max="8" width="6.125" style="182" customWidth="1"/>
    <col min="9" max="9" width="7.375" style="182" customWidth="1"/>
    <col min="10" max="10" width="7.5" style="182" customWidth="1"/>
    <col min="11" max="12" width="9.375" style="184" customWidth="1"/>
    <col min="13" max="15" width="11.25" style="182" customWidth="1"/>
    <col min="16" max="16" width="15.5" style="182" customWidth="1"/>
    <col min="17" max="16384" width="9" style="182"/>
  </cols>
  <sheetData>
    <row r="1" spans="1:18" s="139" customFormat="1" ht="35.1" customHeight="1">
      <c r="A1" s="136" t="str">
        <f>K2&amp;"报价清单"</f>
        <v>A2玄关柜报价清单</v>
      </c>
      <c r="B1" s="136"/>
      <c r="C1" s="136"/>
      <c r="D1" s="137"/>
      <c r="E1" s="136"/>
      <c r="F1" s="136"/>
      <c r="G1" s="136"/>
      <c r="H1" s="136"/>
      <c r="I1" s="136"/>
      <c r="J1" s="136"/>
      <c r="K1" s="138"/>
      <c r="L1" s="138"/>
      <c r="M1" s="136"/>
      <c r="N1" s="136"/>
      <c r="O1" s="136"/>
      <c r="P1" s="136"/>
    </row>
    <row r="2" spans="1:18" s="146" customFormat="1" ht="21.95" customHeight="1">
      <c r="A2" s="140" t="s">
        <v>157</v>
      </c>
      <c r="B2" s="140"/>
      <c r="C2" s="141"/>
      <c r="D2" s="141"/>
      <c r="E2" s="141"/>
      <c r="F2" s="141"/>
      <c r="G2" s="141"/>
      <c r="H2" s="141"/>
      <c r="I2" s="140" t="s">
        <v>14</v>
      </c>
      <c r="J2" s="185"/>
      <c r="K2" s="143" t="s">
        <v>207</v>
      </c>
      <c r="L2" s="144"/>
      <c r="M2" s="144"/>
      <c r="N2" s="144"/>
      <c r="O2" s="144"/>
      <c r="P2" s="145"/>
    </row>
    <row r="3" spans="1:18" s="152" customFormat="1" ht="21.95" customHeight="1">
      <c r="A3" s="147" t="s">
        <v>13</v>
      </c>
      <c r="B3" s="147" t="s">
        <v>132</v>
      </c>
      <c r="C3" s="147" t="s">
        <v>159</v>
      </c>
      <c r="D3" s="147"/>
      <c r="E3" s="148" t="s">
        <v>160</v>
      </c>
      <c r="F3" s="149"/>
      <c r="G3" s="150"/>
      <c r="H3" s="147" t="s">
        <v>81</v>
      </c>
      <c r="I3" s="147" t="s">
        <v>79</v>
      </c>
      <c r="J3" s="147" t="s">
        <v>161</v>
      </c>
      <c r="K3" s="147" t="s">
        <v>137</v>
      </c>
      <c r="L3" s="147" t="s">
        <v>48</v>
      </c>
      <c r="M3" s="147" t="s">
        <v>162</v>
      </c>
      <c r="N3" s="147" t="s">
        <v>163</v>
      </c>
      <c r="O3" s="147" t="s">
        <v>164</v>
      </c>
      <c r="P3" s="147" t="s">
        <v>22</v>
      </c>
      <c r="R3" s="146"/>
    </row>
    <row r="4" spans="1:18" s="154" customFormat="1" ht="21.95" customHeight="1">
      <c r="A4" s="147"/>
      <c r="B4" s="147"/>
      <c r="C4" s="153" t="s">
        <v>165</v>
      </c>
      <c r="D4" s="153" t="s">
        <v>166</v>
      </c>
      <c r="E4" s="153" t="s">
        <v>167</v>
      </c>
      <c r="F4" s="153" t="s">
        <v>168</v>
      </c>
      <c r="G4" s="153" t="s">
        <v>169</v>
      </c>
      <c r="H4" s="147"/>
      <c r="I4" s="147"/>
      <c r="J4" s="147"/>
      <c r="K4" s="147"/>
      <c r="L4" s="147"/>
      <c r="M4" s="147"/>
      <c r="N4" s="147"/>
      <c r="O4" s="147"/>
      <c r="P4" s="147"/>
      <c r="R4" s="146"/>
    </row>
    <row r="5" spans="1:18" s="154" customFormat="1" ht="21.95" customHeight="1">
      <c r="A5" s="155">
        <f t="shared" ref="A5:A17" si="0">ROW()-4</f>
        <v>1</v>
      </c>
      <c r="B5" s="156" t="s">
        <v>170</v>
      </c>
      <c r="C5" s="157" t="s">
        <v>170</v>
      </c>
      <c r="D5" s="158" t="s">
        <v>171</v>
      </c>
      <c r="E5" s="155">
        <v>2400</v>
      </c>
      <c r="F5" s="155">
        <v>1460</v>
      </c>
      <c r="G5" s="155" t="s">
        <v>172</v>
      </c>
      <c r="H5" s="155">
        <v>1</v>
      </c>
      <c r="I5" s="155" t="s">
        <v>125</v>
      </c>
      <c r="J5" s="159">
        <f>E5*F5*H5/1000000</f>
        <v>3.504</v>
      </c>
      <c r="K5" s="160"/>
      <c r="L5" s="160"/>
      <c r="M5" s="161"/>
      <c r="N5" s="161"/>
      <c r="O5" s="161"/>
      <c r="P5" s="162"/>
      <c r="R5" s="146"/>
    </row>
    <row r="6" spans="1:18" s="154" customFormat="1" ht="21.95" customHeight="1">
      <c r="A6" s="155">
        <f t="shared" si="0"/>
        <v>2</v>
      </c>
      <c r="B6" s="156"/>
      <c r="C6" s="157" t="s">
        <v>173</v>
      </c>
      <c r="D6" s="158"/>
      <c r="E6" s="155"/>
      <c r="F6" s="155"/>
      <c r="G6" s="155"/>
      <c r="H6" s="155">
        <v>4</v>
      </c>
      <c r="I6" s="155" t="s">
        <v>174</v>
      </c>
      <c r="J6" s="159">
        <f>H6</f>
        <v>4</v>
      </c>
      <c r="K6" s="160"/>
      <c r="L6" s="160"/>
      <c r="M6" s="161"/>
      <c r="N6" s="161"/>
      <c r="O6" s="161"/>
      <c r="P6" s="162"/>
      <c r="R6" s="146"/>
    </row>
    <row r="7" spans="1:18" s="154" customFormat="1" ht="21.95" customHeight="1">
      <c r="A7" s="155">
        <f t="shared" si="0"/>
        <v>3</v>
      </c>
      <c r="B7" s="156"/>
      <c r="C7" s="163" t="s">
        <v>175</v>
      </c>
      <c r="D7" s="158" t="s">
        <v>176</v>
      </c>
      <c r="E7" s="155">
        <v>1370</v>
      </c>
      <c r="F7" s="155">
        <v>45</v>
      </c>
      <c r="G7" s="155">
        <v>18</v>
      </c>
      <c r="H7" s="155">
        <v>1</v>
      </c>
      <c r="I7" s="155" t="s">
        <v>125</v>
      </c>
      <c r="J7" s="159">
        <f>E7/1000*F7/1000*H7</f>
        <v>6.1650000000000003E-2</v>
      </c>
      <c r="K7" s="160"/>
      <c r="L7" s="160"/>
      <c r="M7" s="161"/>
      <c r="N7" s="161"/>
      <c r="O7" s="161"/>
      <c r="P7" s="162"/>
      <c r="R7" s="146"/>
    </row>
    <row r="8" spans="1:18" s="154" customFormat="1" ht="21.95" customHeight="1">
      <c r="A8" s="155">
        <f t="shared" si="0"/>
        <v>4</v>
      </c>
      <c r="B8" s="156"/>
      <c r="C8" s="163" t="s">
        <v>177</v>
      </c>
      <c r="D8" s="158" t="s">
        <v>176</v>
      </c>
      <c r="E8" s="155">
        <v>2400</v>
      </c>
      <c r="F8" s="155">
        <v>45</v>
      </c>
      <c r="G8" s="155">
        <v>18</v>
      </c>
      <c r="H8" s="155">
        <v>2</v>
      </c>
      <c r="I8" s="155" t="s">
        <v>125</v>
      </c>
      <c r="J8" s="159">
        <f t="shared" ref="J8:J15" si="1">E8/1000*F8/1000*H8</f>
        <v>0.216</v>
      </c>
      <c r="K8" s="160"/>
      <c r="L8" s="160"/>
      <c r="M8" s="161"/>
      <c r="N8" s="161"/>
      <c r="O8" s="161"/>
      <c r="P8" s="162"/>
      <c r="R8" s="146"/>
    </row>
    <row r="9" spans="1:18" s="154" customFormat="1" ht="21.95" customHeight="1">
      <c r="A9" s="155">
        <f t="shared" si="0"/>
        <v>5</v>
      </c>
      <c r="B9" s="156"/>
      <c r="C9" s="163" t="s">
        <v>177</v>
      </c>
      <c r="D9" s="158" t="s">
        <v>176</v>
      </c>
      <c r="E9" s="155">
        <v>1370</v>
      </c>
      <c r="F9" s="155">
        <v>75</v>
      </c>
      <c r="G9" s="155">
        <v>18</v>
      </c>
      <c r="H9" s="155">
        <v>1</v>
      </c>
      <c r="I9" s="155" t="s">
        <v>125</v>
      </c>
      <c r="J9" s="159">
        <f t="shared" si="1"/>
        <v>0.10275000000000001</v>
      </c>
      <c r="K9" s="160"/>
      <c r="L9" s="160"/>
      <c r="M9" s="161"/>
      <c r="N9" s="161"/>
      <c r="O9" s="161"/>
      <c r="P9" s="162"/>
      <c r="R9" s="146"/>
    </row>
    <row r="10" spans="1:18" s="154" customFormat="1" ht="21.95" customHeight="1">
      <c r="A10" s="155">
        <f t="shared" si="0"/>
        <v>6</v>
      </c>
      <c r="B10" s="156"/>
      <c r="C10" s="163" t="s">
        <v>178</v>
      </c>
      <c r="D10" s="158" t="s">
        <v>176</v>
      </c>
      <c r="E10" s="155">
        <v>180</v>
      </c>
      <c r="F10" s="155">
        <v>343</v>
      </c>
      <c r="G10" s="155">
        <v>18</v>
      </c>
      <c r="H10" s="155">
        <v>2</v>
      </c>
      <c r="I10" s="155" t="s">
        <v>125</v>
      </c>
      <c r="J10" s="159">
        <f t="shared" si="1"/>
        <v>0.12347999999999999</v>
      </c>
      <c r="K10" s="160"/>
      <c r="L10" s="160"/>
      <c r="M10" s="161"/>
      <c r="N10" s="161"/>
      <c r="O10" s="161"/>
      <c r="P10" s="162"/>
      <c r="R10" s="146"/>
    </row>
    <row r="11" spans="1:18" s="154" customFormat="1" ht="21.95" customHeight="1">
      <c r="A11" s="155">
        <f t="shared" si="0"/>
        <v>7</v>
      </c>
      <c r="B11" s="156"/>
      <c r="C11" s="163" t="s">
        <v>178</v>
      </c>
      <c r="D11" s="158" t="s">
        <v>176</v>
      </c>
      <c r="E11" s="155">
        <v>180</v>
      </c>
      <c r="F11" s="155">
        <v>342</v>
      </c>
      <c r="G11" s="155">
        <v>18</v>
      </c>
      <c r="H11" s="155">
        <v>2</v>
      </c>
      <c r="I11" s="155" t="s">
        <v>125</v>
      </c>
      <c r="J11" s="159">
        <f t="shared" si="1"/>
        <v>0.12311999999999999</v>
      </c>
      <c r="K11" s="160"/>
      <c r="L11" s="160"/>
      <c r="M11" s="161"/>
      <c r="N11" s="161"/>
      <c r="O11" s="161"/>
      <c r="P11" s="162"/>
      <c r="R11" s="146"/>
    </row>
    <row r="12" spans="1:18" s="154" customFormat="1" ht="21.95" customHeight="1">
      <c r="A12" s="155">
        <f t="shared" si="0"/>
        <v>8</v>
      </c>
      <c r="B12" s="156"/>
      <c r="C12" s="163" t="s">
        <v>179</v>
      </c>
      <c r="D12" s="158" t="s">
        <v>176</v>
      </c>
      <c r="E12" s="155">
        <v>855</v>
      </c>
      <c r="F12" s="155">
        <v>343</v>
      </c>
      <c r="G12" s="155">
        <v>18</v>
      </c>
      <c r="H12" s="155">
        <v>2</v>
      </c>
      <c r="I12" s="155" t="s">
        <v>125</v>
      </c>
      <c r="J12" s="159">
        <f t="shared" si="1"/>
        <v>0.58653</v>
      </c>
      <c r="K12" s="160"/>
      <c r="L12" s="160"/>
      <c r="M12" s="161"/>
      <c r="N12" s="161"/>
      <c r="O12" s="161"/>
      <c r="P12" s="162"/>
      <c r="R12" s="146"/>
    </row>
    <row r="13" spans="1:18" s="154" customFormat="1" ht="21.95" customHeight="1">
      <c r="A13" s="155">
        <f t="shared" si="0"/>
        <v>9</v>
      </c>
      <c r="B13" s="156"/>
      <c r="C13" s="163" t="s">
        <v>179</v>
      </c>
      <c r="D13" s="158" t="s">
        <v>176</v>
      </c>
      <c r="E13" s="155">
        <v>855</v>
      </c>
      <c r="F13" s="155">
        <v>342</v>
      </c>
      <c r="G13" s="155">
        <f t="shared" ref="G13:G15" si="2">G12</f>
        <v>18</v>
      </c>
      <c r="H13" s="155">
        <v>2</v>
      </c>
      <c r="I13" s="155" t="s">
        <v>125</v>
      </c>
      <c r="J13" s="159">
        <f t="shared" si="1"/>
        <v>0.5848199999999999</v>
      </c>
      <c r="K13" s="160"/>
      <c r="L13" s="160"/>
      <c r="M13" s="161"/>
      <c r="N13" s="161"/>
      <c r="O13" s="161"/>
      <c r="P13" s="162"/>
      <c r="R13" s="146"/>
    </row>
    <row r="14" spans="1:18" s="154" customFormat="1" ht="21.95" customHeight="1">
      <c r="A14" s="155">
        <f t="shared" si="0"/>
        <v>10</v>
      </c>
      <c r="B14" s="156"/>
      <c r="C14" s="163" t="s">
        <v>179</v>
      </c>
      <c r="D14" s="158" t="s">
        <v>176</v>
      </c>
      <c r="E14" s="155">
        <v>667</v>
      </c>
      <c r="F14" s="155">
        <v>343</v>
      </c>
      <c r="G14" s="155">
        <f t="shared" si="2"/>
        <v>18</v>
      </c>
      <c r="H14" s="155">
        <v>2</v>
      </c>
      <c r="I14" s="155" t="s">
        <v>125</v>
      </c>
      <c r="J14" s="159">
        <f t="shared" si="1"/>
        <v>0.45756200000000002</v>
      </c>
      <c r="K14" s="160"/>
      <c r="L14" s="160"/>
      <c r="M14" s="161"/>
      <c r="N14" s="161"/>
      <c r="O14" s="161"/>
      <c r="P14" s="162"/>
      <c r="R14" s="146"/>
    </row>
    <row r="15" spans="1:18" s="154" customFormat="1" ht="21.95" customHeight="1">
      <c r="A15" s="155">
        <f t="shared" si="0"/>
        <v>11</v>
      </c>
      <c r="B15" s="156"/>
      <c r="C15" s="163" t="s">
        <v>179</v>
      </c>
      <c r="D15" s="158" t="s">
        <v>176</v>
      </c>
      <c r="E15" s="155">
        <v>667</v>
      </c>
      <c r="F15" s="155">
        <v>342</v>
      </c>
      <c r="G15" s="155">
        <f t="shared" si="2"/>
        <v>18</v>
      </c>
      <c r="H15" s="155">
        <v>2</v>
      </c>
      <c r="I15" s="155" t="s">
        <v>125</v>
      </c>
      <c r="J15" s="159">
        <f t="shared" si="1"/>
        <v>0.45622800000000002</v>
      </c>
      <c r="K15" s="160"/>
      <c r="L15" s="160"/>
      <c r="M15" s="161"/>
      <c r="N15" s="161"/>
      <c r="O15" s="161"/>
      <c r="P15" s="162"/>
      <c r="R15" s="146"/>
    </row>
    <row r="16" spans="1:18" s="170" customFormat="1" ht="21.95" customHeight="1">
      <c r="A16" s="155">
        <f t="shared" si="0"/>
        <v>12</v>
      </c>
      <c r="B16" s="164" t="s">
        <v>180</v>
      </c>
      <c r="C16" s="165" t="s">
        <v>181</v>
      </c>
      <c r="D16" s="166"/>
      <c r="E16" s="167"/>
      <c r="F16" s="167" t="s">
        <v>182</v>
      </c>
      <c r="G16" s="167"/>
      <c r="H16" s="168">
        <v>6</v>
      </c>
      <c r="I16" s="155" t="s">
        <v>183</v>
      </c>
      <c r="J16" s="159">
        <f>H16</f>
        <v>6</v>
      </c>
      <c r="K16" s="160"/>
      <c r="L16" s="160"/>
      <c r="M16" s="161"/>
      <c r="N16" s="161"/>
      <c r="O16" s="161"/>
      <c r="P16" s="169"/>
      <c r="R16" s="146"/>
    </row>
    <row r="17" spans="1:18" s="152" customFormat="1" ht="21.95" customHeight="1">
      <c r="A17" s="155">
        <f t="shared" si="0"/>
        <v>13</v>
      </c>
      <c r="B17" s="171" t="str">
        <f>K2&amp;"小计"</f>
        <v>A2玄关柜小计</v>
      </c>
      <c r="C17" s="171"/>
      <c r="D17" s="171"/>
      <c r="E17" s="171"/>
      <c r="F17" s="171"/>
      <c r="G17" s="171"/>
      <c r="H17" s="171"/>
      <c r="I17" s="171"/>
      <c r="J17" s="171"/>
      <c r="K17" s="172"/>
      <c r="L17" s="173"/>
      <c r="M17" s="174"/>
      <c r="N17" s="174"/>
      <c r="O17" s="174"/>
      <c r="P17" s="162"/>
      <c r="R17" s="146"/>
    </row>
    <row r="18" spans="1:18" s="152" customFormat="1" ht="21.95" customHeight="1">
      <c r="A18" s="171" t="str">
        <f>K2&amp;"综合单价"</f>
        <v>A2玄关柜综合单价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97"/>
      <c r="L18" s="178"/>
      <c r="M18" s="174"/>
      <c r="N18" s="174"/>
      <c r="O18" s="174"/>
      <c r="P18" s="162"/>
      <c r="R18" s="146"/>
    </row>
    <row r="19" spans="1:18" s="181" customFormat="1" ht="21.95" customHeight="1">
      <c r="A19" s="179" t="s">
        <v>184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R19" s="146"/>
    </row>
    <row r="20" spans="1:18" ht="21.95" customHeight="1">
      <c r="R20" s="146"/>
    </row>
    <row r="21" spans="1:18" s="139" customFormat="1" ht="35.1" customHeight="1">
      <c r="A21" s="136" t="str">
        <f>K22&amp;"报价清单"</f>
        <v>A2公卫报价清单</v>
      </c>
      <c r="B21" s="136"/>
      <c r="C21" s="136"/>
      <c r="D21" s="137"/>
      <c r="E21" s="136"/>
      <c r="F21" s="136"/>
      <c r="G21" s="136"/>
      <c r="H21" s="136"/>
      <c r="I21" s="136"/>
      <c r="J21" s="136"/>
      <c r="K21" s="138"/>
      <c r="L21" s="138"/>
      <c r="M21" s="136"/>
      <c r="N21" s="136"/>
      <c r="O21" s="136"/>
      <c r="P21" s="136"/>
      <c r="R21" s="146"/>
    </row>
    <row r="22" spans="1:18" s="146" customFormat="1" ht="21.95" customHeight="1">
      <c r="A22" s="140" t="s">
        <v>157</v>
      </c>
      <c r="B22" s="140"/>
      <c r="C22" s="141"/>
      <c r="D22" s="141"/>
      <c r="E22" s="141"/>
      <c r="F22" s="141"/>
      <c r="G22" s="141"/>
      <c r="H22" s="141"/>
      <c r="I22" s="140" t="s">
        <v>14</v>
      </c>
      <c r="J22" s="185"/>
      <c r="K22" s="143" t="s">
        <v>208</v>
      </c>
      <c r="L22" s="144"/>
      <c r="M22" s="144"/>
      <c r="N22" s="144"/>
      <c r="O22" s="144"/>
      <c r="P22" s="145"/>
    </row>
    <row r="23" spans="1:18" s="152" customFormat="1" ht="21.95" customHeight="1">
      <c r="A23" s="147" t="s">
        <v>13</v>
      </c>
      <c r="B23" s="147" t="s">
        <v>132</v>
      </c>
      <c r="C23" s="147" t="s">
        <v>159</v>
      </c>
      <c r="D23" s="147"/>
      <c r="E23" s="148" t="s">
        <v>160</v>
      </c>
      <c r="F23" s="149"/>
      <c r="G23" s="150"/>
      <c r="H23" s="147" t="s">
        <v>81</v>
      </c>
      <c r="I23" s="147" t="s">
        <v>79</v>
      </c>
      <c r="J23" s="147" t="s">
        <v>161</v>
      </c>
      <c r="K23" s="147" t="s">
        <v>137</v>
      </c>
      <c r="L23" s="147" t="s">
        <v>48</v>
      </c>
      <c r="M23" s="147" t="s">
        <v>162</v>
      </c>
      <c r="N23" s="147" t="s">
        <v>163</v>
      </c>
      <c r="O23" s="147" t="s">
        <v>164</v>
      </c>
      <c r="P23" s="147" t="s">
        <v>22</v>
      </c>
      <c r="R23" s="146"/>
    </row>
    <row r="24" spans="1:18" s="154" customFormat="1" ht="21.95" customHeight="1">
      <c r="A24" s="147"/>
      <c r="B24" s="147"/>
      <c r="C24" s="153" t="s">
        <v>165</v>
      </c>
      <c r="D24" s="153" t="s">
        <v>166</v>
      </c>
      <c r="E24" s="153" t="s">
        <v>167</v>
      </c>
      <c r="F24" s="153" t="s">
        <v>168</v>
      </c>
      <c r="G24" s="153" t="s">
        <v>169</v>
      </c>
      <c r="H24" s="147"/>
      <c r="I24" s="147"/>
      <c r="J24" s="147"/>
      <c r="K24" s="147"/>
      <c r="L24" s="147"/>
      <c r="M24" s="147"/>
      <c r="N24" s="147"/>
      <c r="O24" s="147"/>
      <c r="P24" s="147"/>
      <c r="R24" s="146"/>
    </row>
    <row r="25" spans="1:18" s="154" customFormat="1" ht="21.95" customHeight="1">
      <c r="A25" s="155">
        <v>1</v>
      </c>
      <c r="B25" s="186" t="s">
        <v>170</v>
      </c>
      <c r="C25" s="157" t="s">
        <v>186</v>
      </c>
      <c r="D25" s="158" t="s">
        <v>187</v>
      </c>
      <c r="E25" s="155">
        <v>900</v>
      </c>
      <c r="F25" s="155">
        <v>900</v>
      </c>
      <c r="G25" s="155">
        <v>150</v>
      </c>
      <c r="H25" s="155">
        <v>1</v>
      </c>
      <c r="I25" s="155" t="s">
        <v>125</v>
      </c>
      <c r="J25" s="159">
        <f>E25/1000*F25/1000</f>
        <v>0.81</v>
      </c>
      <c r="K25" s="160"/>
      <c r="L25" s="160"/>
      <c r="M25" s="161"/>
      <c r="N25" s="161"/>
      <c r="O25" s="161"/>
      <c r="P25" s="162"/>
      <c r="R25" s="146"/>
    </row>
    <row r="26" spans="1:18" s="154" customFormat="1" ht="21.95" customHeight="1">
      <c r="A26" s="155">
        <v>2</v>
      </c>
      <c r="B26" s="187"/>
      <c r="C26" s="163" t="s">
        <v>175</v>
      </c>
      <c r="D26" s="158" t="s">
        <v>188</v>
      </c>
      <c r="E26" s="155">
        <v>864</v>
      </c>
      <c r="F26" s="155">
        <v>50</v>
      </c>
      <c r="G26" s="155">
        <v>18</v>
      </c>
      <c r="H26" s="155">
        <v>1</v>
      </c>
      <c r="I26" s="155" t="s">
        <v>125</v>
      </c>
      <c r="J26" s="159">
        <f t="shared" ref="J26:J28" si="3">E26/1000*F26/1000*H26</f>
        <v>4.3200000000000002E-2</v>
      </c>
      <c r="K26" s="160"/>
      <c r="L26" s="160"/>
      <c r="M26" s="161"/>
      <c r="N26" s="161"/>
      <c r="O26" s="161"/>
      <c r="P26" s="162"/>
      <c r="R26" s="146"/>
    </row>
    <row r="27" spans="1:18" s="154" customFormat="1" ht="21.95" customHeight="1">
      <c r="A27" s="155">
        <v>3</v>
      </c>
      <c r="B27" s="187"/>
      <c r="C27" s="163" t="s">
        <v>179</v>
      </c>
      <c r="D27" s="158" t="s">
        <v>189</v>
      </c>
      <c r="E27" s="155">
        <v>732</v>
      </c>
      <c r="F27" s="155">
        <v>200</v>
      </c>
      <c r="G27" s="155">
        <v>18</v>
      </c>
      <c r="H27" s="155">
        <v>2</v>
      </c>
      <c r="I27" s="155" t="s">
        <v>125</v>
      </c>
      <c r="J27" s="159">
        <f t="shared" si="3"/>
        <v>0.2928</v>
      </c>
      <c r="K27" s="160"/>
      <c r="L27" s="160"/>
      <c r="M27" s="161"/>
      <c r="N27" s="161"/>
      <c r="O27" s="161"/>
      <c r="P27" s="162"/>
      <c r="R27" s="146"/>
    </row>
    <row r="28" spans="1:18" s="154" customFormat="1" ht="21.95" customHeight="1">
      <c r="A28" s="155">
        <v>4</v>
      </c>
      <c r="B28" s="187"/>
      <c r="C28" s="163" t="s">
        <v>179</v>
      </c>
      <c r="D28" s="158" t="s">
        <v>189</v>
      </c>
      <c r="E28" s="155">
        <v>732</v>
      </c>
      <c r="F28" s="155">
        <v>500</v>
      </c>
      <c r="G28" s="155">
        <f>G27</f>
        <v>18</v>
      </c>
      <c r="H28" s="155">
        <v>1</v>
      </c>
      <c r="I28" s="155" t="s">
        <v>125</v>
      </c>
      <c r="J28" s="159">
        <f t="shared" si="3"/>
        <v>0.36599999999999999</v>
      </c>
      <c r="K28" s="160"/>
      <c r="L28" s="160"/>
      <c r="M28" s="161"/>
      <c r="N28" s="161"/>
      <c r="O28" s="161"/>
      <c r="P28" s="162"/>
      <c r="R28" s="146"/>
    </row>
    <row r="29" spans="1:18" s="139" customFormat="1" ht="21.95" customHeight="1">
      <c r="A29" s="155">
        <v>5</v>
      </c>
      <c r="B29" s="155" t="s">
        <v>180</v>
      </c>
      <c r="C29" s="165" t="s">
        <v>181</v>
      </c>
      <c r="D29" s="188"/>
      <c r="E29" s="189"/>
      <c r="F29" s="167" t="s">
        <v>209</v>
      </c>
      <c r="G29" s="167"/>
      <c r="H29" s="168">
        <v>2</v>
      </c>
      <c r="I29" s="155" t="s">
        <v>183</v>
      </c>
      <c r="J29" s="159">
        <f>H29</f>
        <v>2</v>
      </c>
      <c r="K29" s="160"/>
      <c r="L29" s="160"/>
      <c r="M29" s="161"/>
      <c r="N29" s="161"/>
      <c r="O29" s="161"/>
      <c r="P29" s="169"/>
      <c r="R29" s="146"/>
    </row>
    <row r="30" spans="1:18" s="152" customFormat="1" ht="21.95" customHeight="1">
      <c r="A30" s="155">
        <v>6</v>
      </c>
      <c r="B30" s="171" t="str">
        <f>K22&amp;"镜柜小计"</f>
        <v>A2公卫镜柜小计</v>
      </c>
      <c r="C30" s="171"/>
      <c r="D30" s="171"/>
      <c r="E30" s="171"/>
      <c r="F30" s="171"/>
      <c r="G30" s="171"/>
      <c r="H30" s="171"/>
      <c r="I30" s="171"/>
      <c r="J30" s="171"/>
      <c r="K30" s="172"/>
      <c r="L30" s="173"/>
      <c r="M30" s="174"/>
      <c r="N30" s="174"/>
      <c r="O30" s="174"/>
      <c r="P30" s="162"/>
      <c r="R30" s="146"/>
    </row>
    <row r="31" spans="1:18" s="154" customFormat="1" ht="21.95" customHeight="1">
      <c r="A31" s="155">
        <v>7</v>
      </c>
      <c r="B31" s="156" t="s">
        <v>170</v>
      </c>
      <c r="C31" s="190" t="s">
        <v>191</v>
      </c>
      <c r="D31" s="158" t="s">
        <v>188</v>
      </c>
      <c r="E31" s="155">
        <v>530</v>
      </c>
      <c r="F31" s="155">
        <v>896</v>
      </c>
      <c r="G31" s="155">
        <v>600</v>
      </c>
      <c r="H31" s="155">
        <v>1</v>
      </c>
      <c r="I31" s="155" t="s">
        <v>156</v>
      </c>
      <c r="J31" s="159">
        <f>F31/1000</f>
        <v>0.89600000000000002</v>
      </c>
      <c r="K31" s="160"/>
      <c r="L31" s="160"/>
      <c r="M31" s="161"/>
      <c r="N31" s="161"/>
      <c r="O31" s="161"/>
      <c r="P31" s="162"/>
      <c r="R31" s="146"/>
    </row>
    <row r="32" spans="1:18" s="154" customFormat="1" ht="21.95" customHeight="1">
      <c r="A32" s="155">
        <v>8</v>
      </c>
      <c r="B32" s="156"/>
      <c r="C32" s="191" t="s">
        <v>179</v>
      </c>
      <c r="D32" s="158" t="s">
        <v>176</v>
      </c>
      <c r="E32" s="155">
        <v>475</v>
      </c>
      <c r="F32" s="155">
        <v>430</v>
      </c>
      <c r="G32" s="155">
        <v>18</v>
      </c>
      <c r="H32" s="155">
        <v>2</v>
      </c>
      <c r="I32" s="155" t="s">
        <v>125</v>
      </c>
      <c r="J32" s="159">
        <f>E32/1000*F32/1000*H32</f>
        <v>0.40849999999999997</v>
      </c>
      <c r="K32" s="160"/>
      <c r="L32" s="160"/>
      <c r="M32" s="161"/>
      <c r="N32" s="161"/>
      <c r="O32" s="161"/>
      <c r="P32" s="162"/>
      <c r="R32" s="146"/>
    </row>
    <row r="33" spans="1:18" s="154" customFormat="1" ht="21.95" customHeight="1">
      <c r="A33" s="155">
        <v>9</v>
      </c>
      <c r="B33" s="156"/>
      <c r="C33" s="191" t="s">
        <v>192</v>
      </c>
      <c r="D33" s="158" t="s">
        <v>176</v>
      </c>
      <c r="E33" s="155">
        <v>530</v>
      </c>
      <c r="F33" s="155">
        <v>600</v>
      </c>
      <c r="G33" s="155">
        <v>18</v>
      </c>
      <c r="H33" s="155">
        <v>1</v>
      </c>
      <c r="I33" s="155" t="s">
        <v>125</v>
      </c>
      <c r="J33" s="159">
        <f t="shared" ref="J33:J35" si="4">E33/1000*F33/1000*H33</f>
        <v>0.318</v>
      </c>
      <c r="K33" s="160"/>
      <c r="L33" s="160"/>
      <c r="M33" s="161"/>
      <c r="N33" s="161"/>
      <c r="O33" s="161"/>
      <c r="P33" s="162"/>
      <c r="R33" s="146"/>
    </row>
    <row r="34" spans="1:18" s="154" customFormat="1" ht="21.95" customHeight="1">
      <c r="A34" s="155">
        <v>10</v>
      </c>
      <c r="B34" s="156"/>
      <c r="C34" s="191" t="s">
        <v>177</v>
      </c>
      <c r="D34" s="158" t="s">
        <v>176</v>
      </c>
      <c r="E34" s="155">
        <f>430*2</f>
        <v>860</v>
      </c>
      <c r="F34" s="155">
        <v>90</v>
      </c>
      <c r="G34" s="155">
        <v>18</v>
      </c>
      <c r="H34" s="155">
        <v>1</v>
      </c>
      <c r="I34" s="155" t="s">
        <v>125</v>
      </c>
      <c r="J34" s="159">
        <f t="shared" si="4"/>
        <v>7.740000000000001E-2</v>
      </c>
      <c r="K34" s="160"/>
      <c r="L34" s="160"/>
      <c r="M34" s="161"/>
      <c r="N34" s="161"/>
      <c r="O34" s="161"/>
      <c r="P34" s="162"/>
      <c r="R34" s="146"/>
    </row>
    <row r="35" spans="1:18" s="154" customFormat="1" ht="21.95" customHeight="1">
      <c r="A35" s="155">
        <v>11</v>
      </c>
      <c r="B35" s="156"/>
      <c r="C35" s="191" t="s">
        <v>177</v>
      </c>
      <c r="D35" s="158" t="s">
        <v>176</v>
      </c>
      <c r="E35" s="155">
        <v>530</v>
      </c>
      <c r="F35" s="155">
        <v>18</v>
      </c>
      <c r="G35" s="155">
        <v>18</v>
      </c>
      <c r="H35" s="155">
        <v>1</v>
      </c>
      <c r="I35" s="155" t="s">
        <v>125</v>
      </c>
      <c r="J35" s="159">
        <f t="shared" si="4"/>
        <v>9.5400000000000016E-3</v>
      </c>
      <c r="K35" s="160"/>
      <c r="L35" s="160"/>
      <c r="M35" s="161"/>
      <c r="N35" s="161"/>
      <c r="O35" s="161"/>
      <c r="P35" s="162"/>
      <c r="R35" s="146"/>
    </row>
    <row r="36" spans="1:18" s="139" customFormat="1" ht="21.95" customHeight="1">
      <c r="A36" s="155">
        <v>12</v>
      </c>
      <c r="B36" s="155" t="s">
        <v>180</v>
      </c>
      <c r="C36" s="165" t="s">
        <v>181</v>
      </c>
      <c r="D36" s="188"/>
      <c r="E36" s="189"/>
      <c r="F36" s="167">
        <v>760</v>
      </c>
      <c r="G36" s="167"/>
      <c r="H36" s="168">
        <v>1</v>
      </c>
      <c r="I36" s="155" t="s">
        <v>183</v>
      </c>
      <c r="J36" s="159">
        <f>H36</f>
        <v>1</v>
      </c>
      <c r="K36" s="160"/>
      <c r="L36" s="160"/>
      <c r="M36" s="161"/>
      <c r="N36" s="161"/>
      <c r="O36" s="161"/>
      <c r="P36" s="169"/>
      <c r="R36" s="146"/>
    </row>
    <row r="37" spans="1:18" s="154" customFormat="1" ht="21.95" customHeight="1">
      <c r="A37" s="155">
        <v>13</v>
      </c>
      <c r="B37" s="155" t="s">
        <v>193</v>
      </c>
      <c r="C37" s="190" t="s">
        <v>194</v>
      </c>
      <c r="D37" s="190" t="s">
        <v>195</v>
      </c>
      <c r="E37" s="192">
        <v>900</v>
      </c>
      <c r="F37" s="193">
        <v>600</v>
      </c>
      <c r="G37" s="193"/>
      <c r="H37" s="194">
        <f>E37/1000</f>
        <v>0.9</v>
      </c>
      <c r="I37" s="195" t="s">
        <v>156</v>
      </c>
      <c r="J37" s="159">
        <f>H37</f>
        <v>0.9</v>
      </c>
      <c r="K37" s="160"/>
      <c r="L37" s="160"/>
      <c r="M37" s="161"/>
      <c r="N37" s="161"/>
      <c r="O37" s="161"/>
      <c r="P37" s="196" t="s">
        <v>196</v>
      </c>
      <c r="R37" s="146"/>
    </row>
    <row r="38" spans="1:18" s="152" customFormat="1" ht="21.95" customHeight="1">
      <c r="A38" s="155">
        <v>14</v>
      </c>
      <c r="B38" s="171" t="str">
        <f>K22&amp;"地柜小计"</f>
        <v>A2公卫地柜小计</v>
      </c>
      <c r="C38" s="171"/>
      <c r="D38" s="171"/>
      <c r="E38" s="171"/>
      <c r="F38" s="171"/>
      <c r="G38" s="171"/>
      <c r="H38" s="171"/>
      <c r="I38" s="171"/>
      <c r="J38" s="171"/>
      <c r="K38" s="172"/>
      <c r="L38" s="173"/>
      <c r="M38" s="174"/>
      <c r="N38" s="174"/>
      <c r="O38" s="174"/>
      <c r="P38" s="162"/>
      <c r="R38" s="146"/>
    </row>
    <row r="39" spans="1:18" s="152" customFormat="1" ht="21.95" customHeight="1">
      <c r="A39" s="171" t="str">
        <f>K22&amp;"综合单价"</f>
        <v>A2公卫综合单价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97"/>
      <c r="L39" s="178"/>
      <c r="M39" s="174"/>
      <c r="N39" s="174"/>
      <c r="O39" s="174"/>
      <c r="P39" s="162"/>
      <c r="R39" s="146"/>
    </row>
    <row r="40" spans="1:18" s="181" customFormat="1" ht="21.95" customHeight="1">
      <c r="A40" s="179" t="s">
        <v>184</v>
      </c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R40" s="146"/>
    </row>
    <row r="41" spans="1:18" ht="21.95" customHeight="1">
      <c r="R41" s="146"/>
    </row>
    <row r="42" spans="1:18" ht="21.95" customHeight="1">
      <c r="A42" s="136" t="str">
        <f>K43&amp;"报价清单"</f>
        <v>A2主卫报价清单</v>
      </c>
      <c r="B42" s="136"/>
      <c r="C42" s="136"/>
      <c r="D42" s="137"/>
      <c r="E42" s="136"/>
      <c r="F42" s="136"/>
      <c r="G42" s="136"/>
      <c r="H42" s="136"/>
      <c r="I42" s="136"/>
      <c r="J42" s="136"/>
      <c r="K42" s="138"/>
      <c r="L42" s="138"/>
      <c r="M42" s="136"/>
      <c r="N42" s="136"/>
      <c r="O42" s="136"/>
      <c r="P42" s="136"/>
      <c r="R42" s="146"/>
    </row>
    <row r="43" spans="1:18" ht="21.95" customHeight="1">
      <c r="A43" s="140" t="s">
        <v>157</v>
      </c>
      <c r="B43" s="140"/>
      <c r="C43" s="141"/>
      <c r="D43" s="141"/>
      <c r="E43" s="141"/>
      <c r="F43" s="141"/>
      <c r="G43" s="141"/>
      <c r="H43" s="141"/>
      <c r="I43" s="140" t="s">
        <v>14</v>
      </c>
      <c r="J43" s="185"/>
      <c r="K43" s="143" t="s">
        <v>210</v>
      </c>
      <c r="L43" s="144"/>
      <c r="M43" s="144"/>
      <c r="N43" s="144"/>
      <c r="O43" s="144"/>
      <c r="P43" s="145"/>
      <c r="R43" s="146"/>
    </row>
    <row r="44" spans="1:18" ht="21.95" customHeight="1">
      <c r="A44" s="147" t="s">
        <v>13</v>
      </c>
      <c r="B44" s="147" t="s">
        <v>132</v>
      </c>
      <c r="C44" s="147" t="s">
        <v>159</v>
      </c>
      <c r="D44" s="147"/>
      <c r="E44" s="148" t="s">
        <v>160</v>
      </c>
      <c r="F44" s="149"/>
      <c r="G44" s="150"/>
      <c r="H44" s="147" t="s">
        <v>81</v>
      </c>
      <c r="I44" s="147" t="s">
        <v>79</v>
      </c>
      <c r="J44" s="147" t="s">
        <v>161</v>
      </c>
      <c r="K44" s="147" t="s">
        <v>137</v>
      </c>
      <c r="L44" s="147" t="s">
        <v>48</v>
      </c>
      <c r="M44" s="147" t="s">
        <v>162</v>
      </c>
      <c r="N44" s="147" t="s">
        <v>163</v>
      </c>
      <c r="O44" s="147" t="s">
        <v>164</v>
      </c>
      <c r="P44" s="147" t="s">
        <v>22</v>
      </c>
      <c r="R44" s="146"/>
    </row>
    <row r="45" spans="1:18" ht="21.95" customHeight="1">
      <c r="A45" s="147"/>
      <c r="B45" s="147"/>
      <c r="C45" s="153" t="s">
        <v>165</v>
      </c>
      <c r="D45" s="153" t="s">
        <v>166</v>
      </c>
      <c r="E45" s="153" t="s">
        <v>167</v>
      </c>
      <c r="F45" s="153" t="s">
        <v>168</v>
      </c>
      <c r="G45" s="153" t="s">
        <v>169</v>
      </c>
      <c r="H45" s="147"/>
      <c r="I45" s="147"/>
      <c r="J45" s="147"/>
      <c r="K45" s="147"/>
      <c r="L45" s="147"/>
      <c r="M45" s="147"/>
      <c r="N45" s="147"/>
      <c r="O45" s="147"/>
      <c r="P45" s="147"/>
      <c r="R45" s="146"/>
    </row>
    <row r="46" spans="1:18" ht="21.95" customHeight="1">
      <c r="A46" s="155">
        <v>1</v>
      </c>
      <c r="B46" s="186" t="s">
        <v>170</v>
      </c>
      <c r="C46" s="157" t="s">
        <v>186</v>
      </c>
      <c r="D46" s="158" t="s">
        <v>187</v>
      </c>
      <c r="E46" s="155">
        <v>900</v>
      </c>
      <c r="F46" s="155">
        <v>900</v>
      </c>
      <c r="G46" s="155">
        <v>150</v>
      </c>
      <c r="H46" s="155">
        <v>1</v>
      </c>
      <c r="I46" s="155" t="s">
        <v>125</v>
      </c>
      <c r="J46" s="159">
        <f>E46/1000*F46/1000</f>
        <v>0.81</v>
      </c>
      <c r="K46" s="160"/>
      <c r="L46" s="160"/>
      <c r="M46" s="161"/>
      <c r="N46" s="161"/>
      <c r="O46" s="161"/>
      <c r="P46" s="162"/>
      <c r="R46" s="146"/>
    </row>
    <row r="47" spans="1:18" ht="21.95" customHeight="1">
      <c r="A47" s="155">
        <v>2</v>
      </c>
      <c r="B47" s="187"/>
      <c r="C47" s="163" t="s">
        <v>175</v>
      </c>
      <c r="D47" s="158" t="s">
        <v>188</v>
      </c>
      <c r="E47" s="155">
        <v>864</v>
      </c>
      <c r="F47" s="155">
        <v>50</v>
      </c>
      <c r="G47" s="155">
        <v>18</v>
      </c>
      <c r="H47" s="155">
        <v>1</v>
      </c>
      <c r="I47" s="155" t="s">
        <v>125</v>
      </c>
      <c r="J47" s="159">
        <f t="shared" ref="J47:J49" si="5">E47/1000*F47/1000*H47</f>
        <v>4.3200000000000002E-2</v>
      </c>
      <c r="K47" s="160"/>
      <c r="L47" s="160"/>
      <c r="M47" s="161"/>
      <c r="N47" s="161"/>
      <c r="O47" s="161"/>
      <c r="P47" s="162"/>
      <c r="R47" s="146"/>
    </row>
    <row r="48" spans="1:18" ht="21.95" customHeight="1">
      <c r="A48" s="155">
        <v>3</v>
      </c>
      <c r="B48" s="187"/>
      <c r="C48" s="163" t="s">
        <v>179</v>
      </c>
      <c r="D48" s="158" t="s">
        <v>189</v>
      </c>
      <c r="E48" s="155">
        <v>732</v>
      </c>
      <c r="F48" s="155">
        <v>200</v>
      </c>
      <c r="G48" s="155">
        <v>18</v>
      </c>
      <c r="H48" s="155">
        <v>2</v>
      </c>
      <c r="I48" s="155" t="s">
        <v>125</v>
      </c>
      <c r="J48" s="159">
        <f t="shared" si="5"/>
        <v>0.2928</v>
      </c>
      <c r="K48" s="160"/>
      <c r="L48" s="160"/>
      <c r="M48" s="161"/>
      <c r="N48" s="161"/>
      <c r="O48" s="161"/>
      <c r="P48" s="162"/>
      <c r="R48" s="146"/>
    </row>
    <row r="49" spans="1:18" ht="21.95" customHeight="1">
      <c r="A49" s="155">
        <v>4</v>
      </c>
      <c r="B49" s="187"/>
      <c r="C49" s="163" t="s">
        <v>179</v>
      </c>
      <c r="D49" s="158" t="s">
        <v>189</v>
      </c>
      <c r="E49" s="155">
        <v>732</v>
      </c>
      <c r="F49" s="155">
        <v>500</v>
      </c>
      <c r="G49" s="155">
        <f>G48</f>
        <v>18</v>
      </c>
      <c r="H49" s="155">
        <v>1</v>
      </c>
      <c r="I49" s="155" t="s">
        <v>125</v>
      </c>
      <c r="J49" s="159">
        <f t="shared" si="5"/>
        <v>0.36599999999999999</v>
      </c>
      <c r="K49" s="160"/>
      <c r="L49" s="160"/>
      <c r="M49" s="161"/>
      <c r="N49" s="161"/>
      <c r="O49" s="161"/>
      <c r="P49" s="162"/>
      <c r="R49" s="146"/>
    </row>
    <row r="50" spans="1:18" ht="21.95" customHeight="1">
      <c r="A50" s="155">
        <v>5</v>
      </c>
      <c r="B50" s="155" t="s">
        <v>180</v>
      </c>
      <c r="C50" s="165" t="s">
        <v>181</v>
      </c>
      <c r="D50" s="188"/>
      <c r="E50" s="189"/>
      <c r="F50" s="167" t="s">
        <v>209</v>
      </c>
      <c r="G50" s="167"/>
      <c r="H50" s="168">
        <v>2</v>
      </c>
      <c r="I50" s="155" t="s">
        <v>183</v>
      </c>
      <c r="J50" s="159">
        <f>H50</f>
        <v>2</v>
      </c>
      <c r="K50" s="160"/>
      <c r="L50" s="160"/>
      <c r="M50" s="161"/>
      <c r="N50" s="161"/>
      <c r="O50" s="161"/>
      <c r="P50" s="169"/>
      <c r="R50" s="146"/>
    </row>
    <row r="51" spans="1:18" ht="21.95" customHeight="1">
      <c r="A51" s="155">
        <v>6</v>
      </c>
      <c r="B51" s="171" t="str">
        <f>K43&amp;"镜柜小计"</f>
        <v>A2主卫镜柜小计</v>
      </c>
      <c r="C51" s="171"/>
      <c r="D51" s="171"/>
      <c r="E51" s="171"/>
      <c r="F51" s="171"/>
      <c r="G51" s="171"/>
      <c r="H51" s="171"/>
      <c r="I51" s="171"/>
      <c r="J51" s="171"/>
      <c r="K51" s="172"/>
      <c r="L51" s="173"/>
      <c r="M51" s="174"/>
      <c r="N51" s="174"/>
      <c r="O51" s="174"/>
      <c r="P51" s="162"/>
      <c r="R51" s="146"/>
    </row>
    <row r="52" spans="1:18" ht="21.95" customHeight="1">
      <c r="A52" s="155">
        <v>7</v>
      </c>
      <c r="B52" s="156" t="s">
        <v>170</v>
      </c>
      <c r="C52" s="190" t="s">
        <v>191</v>
      </c>
      <c r="D52" s="158" t="s">
        <v>188</v>
      </c>
      <c r="E52" s="155">
        <v>530</v>
      </c>
      <c r="F52" s="155">
        <v>896</v>
      </c>
      <c r="G52" s="155">
        <v>600</v>
      </c>
      <c r="H52" s="155">
        <v>1</v>
      </c>
      <c r="I52" s="155" t="s">
        <v>156</v>
      </c>
      <c r="J52" s="159">
        <f>F52/1000</f>
        <v>0.89600000000000002</v>
      </c>
      <c r="K52" s="160"/>
      <c r="L52" s="160"/>
      <c r="M52" s="161"/>
      <c r="N52" s="161"/>
      <c r="O52" s="161"/>
      <c r="P52" s="162"/>
      <c r="R52" s="146"/>
    </row>
    <row r="53" spans="1:18" ht="21.95" customHeight="1">
      <c r="A53" s="155">
        <v>8</v>
      </c>
      <c r="B53" s="156"/>
      <c r="C53" s="191" t="s">
        <v>179</v>
      </c>
      <c r="D53" s="158" t="s">
        <v>176</v>
      </c>
      <c r="E53" s="155">
        <v>475</v>
      </c>
      <c r="F53" s="155">
        <v>430</v>
      </c>
      <c r="G53" s="155">
        <v>18</v>
      </c>
      <c r="H53" s="155">
        <v>2</v>
      </c>
      <c r="I53" s="155" t="s">
        <v>125</v>
      </c>
      <c r="J53" s="159">
        <f>E53/1000*F53/1000*H53</f>
        <v>0.40849999999999997</v>
      </c>
      <c r="K53" s="160"/>
      <c r="L53" s="160"/>
      <c r="M53" s="161"/>
      <c r="N53" s="161"/>
      <c r="O53" s="161"/>
      <c r="P53" s="162"/>
      <c r="R53" s="146"/>
    </row>
    <row r="54" spans="1:18" ht="21.95" customHeight="1">
      <c r="A54" s="155">
        <v>9</v>
      </c>
      <c r="B54" s="156"/>
      <c r="C54" s="191" t="s">
        <v>192</v>
      </c>
      <c r="D54" s="158" t="s">
        <v>176</v>
      </c>
      <c r="E54" s="155">
        <v>530</v>
      </c>
      <c r="F54" s="155">
        <v>600</v>
      </c>
      <c r="G54" s="155">
        <v>18</v>
      </c>
      <c r="H54" s="155">
        <v>1</v>
      </c>
      <c r="I54" s="155" t="s">
        <v>125</v>
      </c>
      <c r="J54" s="159">
        <f t="shared" ref="J54:J56" si="6">E54/1000*F54/1000*H54</f>
        <v>0.318</v>
      </c>
      <c r="K54" s="160"/>
      <c r="L54" s="160"/>
      <c r="M54" s="161"/>
      <c r="N54" s="161"/>
      <c r="O54" s="161"/>
      <c r="P54" s="162"/>
      <c r="R54" s="146"/>
    </row>
    <row r="55" spans="1:18" ht="21.95" customHeight="1">
      <c r="A55" s="155">
        <v>10</v>
      </c>
      <c r="B55" s="156"/>
      <c r="C55" s="191" t="s">
        <v>177</v>
      </c>
      <c r="D55" s="158" t="s">
        <v>176</v>
      </c>
      <c r="E55" s="155">
        <f>430*2</f>
        <v>860</v>
      </c>
      <c r="F55" s="155">
        <v>90</v>
      </c>
      <c r="G55" s="155">
        <v>18</v>
      </c>
      <c r="H55" s="155">
        <v>1</v>
      </c>
      <c r="I55" s="155" t="s">
        <v>125</v>
      </c>
      <c r="J55" s="159">
        <f t="shared" si="6"/>
        <v>7.740000000000001E-2</v>
      </c>
      <c r="K55" s="160"/>
      <c r="L55" s="160"/>
      <c r="M55" s="161"/>
      <c r="N55" s="161"/>
      <c r="O55" s="161"/>
      <c r="P55" s="162"/>
      <c r="R55" s="146"/>
    </row>
    <row r="56" spans="1:18" ht="21.95" customHeight="1">
      <c r="A56" s="155">
        <v>11</v>
      </c>
      <c r="B56" s="156"/>
      <c r="C56" s="191" t="s">
        <v>177</v>
      </c>
      <c r="D56" s="158" t="s">
        <v>176</v>
      </c>
      <c r="E56" s="155">
        <v>530</v>
      </c>
      <c r="F56" s="155">
        <v>18</v>
      </c>
      <c r="G56" s="155">
        <v>18</v>
      </c>
      <c r="H56" s="155">
        <v>1</v>
      </c>
      <c r="I56" s="155" t="s">
        <v>125</v>
      </c>
      <c r="J56" s="159">
        <f t="shared" si="6"/>
        <v>9.5400000000000016E-3</v>
      </c>
      <c r="K56" s="160"/>
      <c r="L56" s="160"/>
      <c r="M56" s="161"/>
      <c r="N56" s="161"/>
      <c r="O56" s="161"/>
      <c r="P56" s="162"/>
      <c r="R56" s="146"/>
    </row>
    <row r="57" spans="1:18" ht="21.95" customHeight="1">
      <c r="A57" s="155">
        <v>12</v>
      </c>
      <c r="B57" s="155" t="s">
        <v>180</v>
      </c>
      <c r="C57" s="165" t="s">
        <v>181</v>
      </c>
      <c r="D57" s="188"/>
      <c r="E57" s="189"/>
      <c r="F57" s="167">
        <v>860</v>
      </c>
      <c r="G57" s="167"/>
      <c r="H57" s="168">
        <v>1</v>
      </c>
      <c r="I57" s="155" t="s">
        <v>183</v>
      </c>
      <c r="J57" s="159">
        <f>H57</f>
        <v>1</v>
      </c>
      <c r="K57" s="160"/>
      <c r="L57" s="160"/>
      <c r="M57" s="161"/>
      <c r="N57" s="161"/>
      <c r="O57" s="161"/>
      <c r="P57" s="169"/>
      <c r="R57" s="146"/>
    </row>
    <row r="58" spans="1:18" ht="21.95" customHeight="1">
      <c r="A58" s="155">
        <v>13</v>
      </c>
      <c r="B58" s="155" t="s">
        <v>193</v>
      </c>
      <c r="C58" s="190" t="s">
        <v>194</v>
      </c>
      <c r="D58" s="190" t="s">
        <v>195</v>
      </c>
      <c r="E58" s="192">
        <v>900</v>
      </c>
      <c r="F58" s="193">
        <v>600</v>
      </c>
      <c r="G58" s="193"/>
      <c r="H58" s="194">
        <f>E58/1000</f>
        <v>0.9</v>
      </c>
      <c r="I58" s="195" t="s">
        <v>156</v>
      </c>
      <c r="J58" s="159">
        <f>H58</f>
        <v>0.9</v>
      </c>
      <c r="K58" s="160"/>
      <c r="L58" s="160"/>
      <c r="M58" s="161"/>
      <c r="N58" s="161"/>
      <c r="O58" s="161"/>
      <c r="P58" s="196" t="s">
        <v>196</v>
      </c>
      <c r="R58" s="146"/>
    </row>
    <row r="59" spans="1:18" ht="21.95" customHeight="1">
      <c r="A59" s="155">
        <v>14</v>
      </c>
      <c r="B59" s="171" t="str">
        <f>K43&amp;"地柜小计"</f>
        <v>A2主卫地柜小计</v>
      </c>
      <c r="C59" s="171"/>
      <c r="D59" s="171"/>
      <c r="E59" s="171"/>
      <c r="F59" s="171"/>
      <c r="G59" s="171"/>
      <c r="H59" s="171"/>
      <c r="I59" s="171"/>
      <c r="J59" s="171"/>
      <c r="K59" s="172"/>
      <c r="L59" s="173"/>
      <c r="M59" s="174"/>
      <c r="N59" s="174"/>
      <c r="O59" s="174"/>
      <c r="P59" s="162"/>
      <c r="R59" s="146"/>
    </row>
    <row r="60" spans="1:18" ht="21.95" customHeight="1">
      <c r="A60" s="171" t="str">
        <f>K43&amp;"综合单价"</f>
        <v>A2主卫综合单价</v>
      </c>
      <c r="B60" s="171"/>
      <c r="C60" s="171"/>
      <c r="D60" s="171"/>
      <c r="E60" s="171"/>
      <c r="F60" s="171"/>
      <c r="G60" s="171"/>
      <c r="H60" s="171"/>
      <c r="I60" s="171"/>
      <c r="J60" s="171"/>
      <c r="K60" s="197"/>
      <c r="L60" s="178"/>
      <c r="M60" s="174"/>
      <c r="N60" s="174"/>
      <c r="O60" s="174"/>
      <c r="P60" s="162"/>
      <c r="R60" s="146"/>
    </row>
    <row r="61" spans="1:18" ht="21.95" customHeight="1">
      <c r="A61" s="179" t="s">
        <v>184</v>
      </c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R61" s="146"/>
    </row>
    <row r="62" spans="1:18" ht="21.95" customHeight="1">
      <c r="R62" s="146"/>
    </row>
    <row r="63" spans="1:18" ht="21.95" customHeight="1">
      <c r="A63" s="136" t="str">
        <f>K64&amp;"报价清单"</f>
        <v>A2厨房A面报价清单</v>
      </c>
      <c r="B63" s="136"/>
      <c r="C63" s="136"/>
      <c r="D63" s="137"/>
      <c r="E63" s="136"/>
      <c r="F63" s="136"/>
      <c r="G63" s="136"/>
      <c r="H63" s="136"/>
      <c r="I63" s="136"/>
      <c r="J63" s="136"/>
      <c r="K63" s="138"/>
      <c r="L63" s="138"/>
      <c r="M63" s="136"/>
      <c r="N63" s="136"/>
      <c r="O63" s="136"/>
      <c r="P63" s="136"/>
      <c r="R63" s="146"/>
    </row>
    <row r="64" spans="1:18" ht="21.95" customHeight="1">
      <c r="A64" s="140" t="s">
        <v>157</v>
      </c>
      <c r="B64" s="140"/>
      <c r="C64" s="141"/>
      <c r="D64" s="141"/>
      <c r="E64" s="141"/>
      <c r="F64" s="141"/>
      <c r="G64" s="141"/>
      <c r="H64" s="141"/>
      <c r="I64" s="140" t="s">
        <v>14</v>
      </c>
      <c r="J64" s="185"/>
      <c r="K64" s="143" t="s">
        <v>211</v>
      </c>
      <c r="L64" s="144"/>
      <c r="M64" s="144"/>
      <c r="N64" s="144"/>
      <c r="O64" s="144"/>
      <c r="P64" s="145"/>
      <c r="R64" s="146"/>
    </row>
    <row r="65" spans="1:18" ht="21.95" customHeight="1">
      <c r="A65" s="147" t="s">
        <v>13</v>
      </c>
      <c r="B65" s="147" t="s">
        <v>132</v>
      </c>
      <c r="C65" s="147" t="s">
        <v>159</v>
      </c>
      <c r="D65" s="147"/>
      <c r="E65" s="148" t="s">
        <v>160</v>
      </c>
      <c r="F65" s="149"/>
      <c r="G65" s="150"/>
      <c r="H65" s="147" t="s">
        <v>81</v>
      </c>
      <c r="I65" s="147" t="s">
        <v>79</v>
      </c>
      <c r="J65" s="147" t="s">
        <v>161</v>
      </c>
      <c r="K65" s="147" t="s">
        <v>137</v>
      </c>
      <c r="L65" s="147" t="s">
        <v>48</v>
      </c>
      <c r="M65" s="147" t="s">
        <v>162</v>
      </c>
      <c r="N65" s="147" t="s">
        <v>163</v>
      </c>
      <c r="O65" s="147" t="s">
        <v>164</v>
      </c>
      <c r="P65" s="147" t="s">
        <v>22</v>
      </c>
      <c r="R65" s="146"/>
    </row>
    <row r="66" spans="1:18" ht="21.95" customHeight="1">
      <c r="A66" s="147"/>
      <c r="B66" s="147"/>
      <c r="C66" s="153" t="s">
        <v>165</v>
      </c>
      <c r="D66" s="153" t="s">
        <v>166</v>
      </c>
      <c r="E66" s="153" t="s">
        <v>167</v>
      </c>
      <c r="F66" s="153" t="s">
        <v>168</v>
      </c>
      <c r="G66" s="153" t="s">
        <v>169</v>
      </c>
      <c r="H66" s="147"/>
      <c r="I66" s="147"/>
      <c r="J66" s="147"/>
      <c r="K66" s="147"/>
      <c r="L66" s="147"/>
      <c r="M66" s="147"/>
      <c r="N66" s="147"/>
      <c r="O66" s="147"/>
      <c r="P66" s="147"/>
      <c r="R66" s="146"/>
    </row>
    <row r="67" spans="1:18" ht="21.95" customHeight="1">
      <c r="A67" s="155">
        <v>1</v>
      </c>
      <c r="B67" s="186" t="s">
        <v>170</v>
      </c>
      <c r="C67" s="157" t="s">
        <v>186</v>
      </c>
      <c r="D67" s="158" t="s">
        <v>187</v>
      </c>
      <c r="E67" s="155">
        <v>800</v>
      </c>
      <c r="F67" s="155">
        <v>1539</v>
      </c>
      <c r="G67" s="155">
        <v>350</v>
      </c>
      <c r="H67" s="155">
        <v>1</v>
      </c>
      <c r="I67" s="155" t="s">
        <v>156</v>
      </c>
      <c r="J67" s="159">
        <f>F67/1000</f>
        <v>1.5389999999999999</v>
      </c>
      <c r="K67" s="160"/>
      <c r="L67" s="160"/>
      <c r="M67" s="161"/>
      <c r="N67" s="161"/>
      <c r="O67" s="161"/>
      <c r="P67" s="162"/>
      <c r="R67" s="146"/>
    </row>
    <row r="68" spans="1:18" ht="21.95" customHeight="1">
      <c r="A68" s="155">
        <v>2</v>
      </c>
      <c r="B68" s="187"/>
      <c r="C68" s="163" t="s">
        <v>175</v>
      </c>
      <c r="D68" s="158" t="s">
        <v>199</v>
      </c>
      <c r="E68" s="155">
        <v>1449</v>
      </c>
      <c r="F68" s="155">
        <v>50</v>
      </c>
      <c r="G68" s="155">
        <v>18</v>
      </c>
      <c r="H68" s="155">
        <v>1</v>
      </c>
      <c r="I68" s="155" t="s">
        <v>125</v>
      </c>
      <c r="J68" s="159">
        <f t="shared" ref="J68:J72" si="7">E68/1000*F68/1000*H68</f>
        <v>7.2450000000000001E-2</v>
      </c>
      <c r="K68" s="160"/>
      <c r="L68" s="160"/>
      <c r="M68" s="161"/>
      <c r="N68" s="161"/>
      <c r="O68" s="161"/>
      <c r="P68" s="162"/>
      <c r="R68" s="146"/>
    </row>
    <row r="69" spans="1:18" ht="21.95" customHeight="1">
      <c r="A69" s="155">
        <v>3</v>
      </c>
      <c r="B69" s="156"/>
      <c r="C69" s="191" t="s">
        <v>177</v>
      </c>
      <c r="D69" s="158" t="s">
        <v>199</v>
      </c>
      <c r="E69" s="155">
        <v>800</v>
      </c>
      <c r="F69" s="155">
        <v>45</v>
      </c>
      <c r="G69" s="155">
        <v>18</v>
      </c>
      <c r="H69" s="155">
        <v>2</v>
      </c>
      <c r="I69" s="155" t="s">
        <v>125</v>
      </c>
      <c r="J69" s="159">
        <f t="shared" si="7"/>
        <v>7.1999999999999995E-2</v>
      </c>
      <c r="K69" s="160"/>
      <c r="L69" s="160"/>
      <c r="M69" s="161"/>
      <c r="N69" s="161"/>
      <c r="O69" s="161"/>
      <c r="P69" s="162"/>
      <c r="R69" s="146"/>
    </row>
    <row r="70" spans="1:18" ht="21.95" customHeight="1">
      <c r="A70" s="155">
        <v>4</v>
      </c>
      <c r="B70" s="187"/>
      <c r="C70" s="198" t="s">
        <v>179</v>
      </c>
      <c r="D70" s="158" t="s">
        <v>199</v>
      </c>
      <c r="E70" s="155">
        <v>750</v>
      </c>
      <c r="F70" s="155">
        <v>314</v>
      </c>
      <c r="G70" s="155">
        <v>18</v>
      </c>
      <c r="H70" s="155">
        <v>1</v>
      </c>
      <c r="I70" s="155" t="s">
        <v>125</v>
      </c>
      <c r="J70" s="159">
        <f t="shared" si="7"/>
        <v>0.23549999999999999</v>
      </c>
      <c r="K70" s="160"/>
      <c r="L70" s="160"/>
      <c r="M70" s="161"/>
      <c r="N70" s="161"/>
      <c r="O70" s="161"/>
      <c r="P70" s="162"/>
      <c r="R70" s="146"/>
    </row>
    <row r="71" spans="1:18" ht="21.95" customHeight="1">
      <c r="A71" s="155">
        <v>5</v>
      </c>
      <c r="B71" s="187"/>
      <c r="C71" s="198" t="s">
        <v>179</v>
      </c>
      <c r="D71" s="158" t="s">
        <v>199</v>
      </c>
      <c r="E71" s="155">
        <v>650</v>
      </c>
      <c r="F71" s="155">
        <v>450</v>
      </c>
      <c r="G71" s="155">
        <v>18</v>
      </c>
      <c r="H71" s="155">
        <v>2</v>
      </c>
      <c r="I71" s="155" t="s">
        <v>125</v>
      </c>
      <c r="J71" s="159">
        <f t="shared" si="7"/>
        <v>0.58499999999999996</v>
      </c>
      <c r="K71" s="160"/>
      <c r="L71" s="160"/>
      <c r="M71" s="161"/>
      <c r="N71" s="161"/>
      <c r="O71" s="161"/>
      <c r="P71" s="162"/>
      <c r="R71" s="146"/>
    </row>
    <row r="72" spans="1:18" ht="21.95" customHeight="1">
      <c r="A72" s="155">
        <v>6</v>
      </c>
      <c r="B72" s="187"/>
      <c r="C72" s="198" t="s">
        <v>179</v>
      </c>
      <c r="D72" s="158" t="s">
        <v>199</v>
      </c>
      <c r="E72" s="155">
        <v>750</v>
      </c>
      <c r="F72" s="155">
        <v>235</v>
      </c>
      <c r="G72" s="155">
        <v>18</v>
      </c>
      <c r="H72" s="155">
        <v>1</v>
      </c>
      <c r="I72" s="155" t="s">
        <v>125</v>
      </c>
      <c r="J72" s="159">
        <f t="shared" si="7"/>
        <v>0.17624999999999999</v>
      </c>
      <c r="K72" s="160"/>
      <c r="L72" s="160"/>
      <c r="M72" s="161"/>
      <c r="N72" s="161"/>
      <c r="O72" s="161"/>
      <c r="P72" s="162"/>
      <c r="R72" s="146"/>
    </row>
    <row r="73" spans="1:18" ht="21.95" customHeight="1">
      <c r="A73" s="155">
        <v>7</v>
      </c>
      <c r="B73" s="155" t="s">
        <v>180</v>
      </c>
      <c r="C73" s="165" t="s">
        <v>181</v>
      </c>
      <c r="D73" s="188"/>
      <c r="E73" s="189"/>
      <c r="F73" s="167" t="s">
        <v>212</v>
      </c>
      <c r="G73" s="167"/>
      <c r="H73" s="168">
        <v>2</v>
      </c>
      <c r="I73" s="155" t="s">
        <v>183</v>
      </c>
      <c r="J73" s="159">
        <f>H73</f>
        <v>2</v>
      </c>
      <c r="K73" s="160"/>
      <c r="L73" s="160"/>
      <c r="M73" s="161"/>
      <c r="N73" s="161"/>
      <c r="O73" s="161"/>
      <c r="P73" s="169"/>
      <c r="R73" s="146"/>
    </row>
    <row r="74" spans="1:18" ht="21.95" customHeight="1">
      <c r="A74" s="155">
        <v>8</v>
      </c>
      <c r="B74" s="171" t="str">
        <f>K64&amp;"吊柜小计"</f>
        <v>A2厨房A面吊柜小计</v>
      </c>
      <c r="C74" s="171"/>
      <c r="D74" s="171"/>
      <c r="E74" s="171"/>
      <c r="F74" s="171"/>
      <c r="G74" s="171"/>
      <c r="H74" s="171"/>
      <c r="I74" s="171"/>
      <c r="J74" s="171"/>
      <c r="K74" s="172"/>
      <c r="L74" s="173"/>
      <c r="M74" s="174"/>
      <c r="N74" s="174"/>
      <c r="O74" s="174"/>
      <c r="P74" s="162"/>
      <c r="R74" s="146"/>
    </row>
    <row r="75" spans="1:18" ht="21.95" customHeight="1">
      <c r="A75" s="155">
        <v>9</v>
      </c>
      <c r="B75" s="156" t="s">
        <v>170</v>
      </c>
      <c r="C75" s="190" t="s">
        <v>200</v>
      </c>
      <c r="D75" s="158" t="s">
        <v>188</v>
      </c>
      <c r="E75" s="155">
        <v>750</v>
      </c>
      <c r="F75" s="155">
        <v>1460</v>
      </c>
      <c r="G75" s="155">
        <v>570</v>
      </c>
      <c r="H75" s="155">
        <v>1</v>
      </c>
      <c r="I75" s="155" t="s">
        <v>156</v>
      </c>
      <c r="J75" s="159">
        <f>F75/1000</f>
        <v>1.46</v>
      </c>
      <c r="K75" s="160"/>
      <c r="L75" s="160"/>
      <c r="M75" s="161"/>
      <c r="N75" s="161"/>
      <c r="O75" s="161"/>
      <c r="P75" s="162"/>
      <c r="R75" s="146"/>
    </row>
    <row r="76" spans="1:18" ht="21.95" customHeight="1">
      <c r="A76" s="155">
        <v>10</v>
      </c>
      <c r="B76" s="156"/>
      <c r="C76" s="191" t="s">
        <v>179</v>
      </c>
      <c r="D76" s="158" t="s">
        <v>199</v>
      </c>
      <c r="E76" s="155">
        <v>720</v>
      </c>
      <c r="F76" s="155">
        <v>285</v>
      </c>
      <c r="G76" s="155">
        <v>18</v>
      </c>
      <c r="H76" s="155">
        <v>2</v>
      </c>
      <c r="I76" s="155" t="s">
        <v>125</v>
      </c>
      <c r="J76" s="159">
        <f>E76/1000*F76/1000*H76</f>
        <v>0.41039999999999999</v>
      </c>
      <c r="K76" s="160"/>
      <c r="L76" s="160"/>
      <c r="M76" s="161"/>
      <c r="N76" s="161"/>
      <c r="O76" s="161"/>
      <c r="P76" s="162"/>
      <c r="R76" s="146"/>
    </row>
    <row r="77" spans="1:18" ht="21.95" customHeight="1">
      <c r="A77" s="155">
        <v>11</v>
      </c>
      <c r="B77" s="156"/>
      <c r="C77" s="191" t="s">
        <v>178</v>
      </c>
      <c r="D77" s="158" t="s">
        <v>199</v>
      </c>
      <c r="E77" s="155">
        <v>345</v>
      </c>
      <c r="F77" s="155">
        <v>800</v>
      </c>
      <c r="G77" s="155">
        <v>18</v>
      </c>
      <c r="H77" s="155">
        <v>2</v>
      </c>
      <c r="I77" s="155" t="s">
        <v>125</v>
      </c>
      <c r="J77" s="159">
        <f>E77/1000*F77/1000*H77</f>
        <v>0.55200000000000005</v>
      </c>
      <c r="K77" s="160"/>
      <c r="L77" s="160"/>
      <c r="M77" s="161"/>
      <c r="N77" s="161"/>
      <c r="O77" s="161"/>
      <c r="P77" s="162"/>
      <c r="R77" s="146"/>
    </row>
    <row r="78" spans="1:18" s="154" customFormat="1" ht="21.95" customHeight="1">
      <c r="A78" s="155">
        <v>12</v>
      </c>
      <c r="B78" s="156"/>
      <c r="C78" s="157" t="s">
        <v>201</v>
      </c>
      <c r="D78" s="158"/>
      <c r="E78" s="155"/>
      <c r="F78" s="155"/>
      <c r="G78" s="155"/>
      <c r="H78" s="155">
        <v>1</v>
      </c>
      <c r="I78" s="155" t="s">
        <v>174</v>
      </c>
      <c r="J78" s="159">
        <v>1</v>
      </c>
      <c r="K78" s="160"/>
      <c r="L78" s="160"/>
      <c r="M78" s="161"/>
      <c r="N78" s="161"/>
      <c r="O78" s="161"/>
      <c r="P78" s="162"/>
      <c r="R78" s="146"/>
    </row>
    <row r="79" spans="1:18" s="154" customFormat="1" ht="21.95" customHeight="1">
      <c r="A79" s="155">
        <v>13</v>
      </c>
      <c r="B79" s="156"/>
      <c r="C79" s="157" t="s">
        <v>202</v>
      </c>
      <c r="D79" s="158"/>
      <c r="E79" s="155"/>
      <c r="F79" s="155"/>
      <c r="G79" s="155"/>
      <c r="H79" s="155">
        <v>1</v>
      </c>
      <c r="I79" s="155" t="s">
        <v>174</v>
      </c>
      <c r="J79" s="159">
        <v>1</v>
      </c>
      <c r="K79" s="160"/>
      <c r="L79" s="160"/>
      <c r="M79" s="161"/>
      <c r="N79" s="161"/>
      <c r="O79" s="161"/>
      <c r="P79" s="162"/>
      <c r="R79" s="146"/>
    </row>
    <row r="80" spans="1:18" ht="21.95" customHeight="1">
      <c r="A80" s="155">
        <v>14</v>
      </c>
      <c r="B80" s="156"/>
      <c r="C80" s="191" t="s">
        <v>177</v>
      </c>
      <c r="D80" s="158" t="s">
        <v>199</v>
      </c>
      <c r="E80" s="155">
        <f>285+800+285+800</f>
        <v>2170</v>
      </c>
      <c r="F80" s="155">
        <v>70</v>
      </c>
      <c r="G80" s="155">
        <v>18</v>
      </c>
      <c r="H80" s="155">
        <v>1</v>
      </c>
      <c r="I80" s="155" t="s">
        <v>125</v>
      </c>
      <c r="J80" s="159">
        <f>E80/1000*F80/1000*H80</f>
        <v>0.15190000000000001</v>
      </c>
      <c r="K80" s="160"/>
      <c r="L80" s="160"/>
      <c r="M80" s="161"/>
      <c r="N80" s="161"/>
      <c r="O80" s="161"/>
      <c r="P80" s="162"/>
      <c r="R80" s="146"/>
    </row>
    <row r="81" spans="1:18" ht="21.95" customHeight="1">
      <c r="A81" s="155">
        <v>15</v>
      </c>
      <c r="B81" s="156"/>
      <c r="C81" s="191" t="s">
        <v>177</v>
      </c>
      <c r="D81" s="158" t="s">
        <v>199</v>
      </c>
      <c r="E81" s="155">
        <v>750</v>
      </c>
      <c r="F81" s="155">
        <v>45</v>
      </c>
      <c r="G81" s="155">
        <v>18</v>
      </c>
      <c r="H81" s="155">
        <v>2</v>
      </c>
      <c r="I81" s="155" t="s">
        <v>125</v>
      </c>
      <c r="J81" s="159">
        <f>E81/1000*F81/1000*H81</f>
        <v>6.7500000000000004E-2</v>
      </c>
      <c r="K81" s="160"/>
      <c r="L81" s="160"/>
      <c r="M81" s="161"/>
      <c r="N81" s="161"/>
      <c r="O81" s="161"/>
      <c r="P81" s="162"/>
      <c r="R81" s="146"/>
    </row>
    <row r="82" spans="1:18" ht="21.95" customHeight="1">
      <c r="A82" s="155">
        <v>16</v>
      </c>
      <c r="B82" s="155" t="s">
        <v>193</v>
      </c>
      <c r="C82" s="190" t="s">
        <v>194</v>
      </c>
      <c r="D82" s="190" t="s">
        <v>203</v>
      </c>
      <c r="E82" s="192">
        <v>1540</v>
      </c>
      <c r="F82" s="193">
        <v>600</v>
      </c>
      <c r="G82" s="193"/>
      <c r="H82" s="194">
        <f>E82/1000</f>
        <v>1.54</v>
      </c>
      <c r="I82" s="195" t="s">
        <v>156</v>
      </c>
      <c r="J82" s="159">
        <f>H82</f>
        <v>1.54</v>
      </c>
      <c r="K82" s="160"/>
      <c r="L82" s="160"/>
      <c r="M82" s="161"/>
      <c r="N82" s="161"/>
      <c r="O82" s="161"/>
      <c r="P82" s="196" t="s">
        <v>196</v>
      </c>
      <c r="R82" s="146"/>
    </row>
    <row r="83" spans="1:18" ht="21.95" customHeight="1">
      <c r="A83" s="155">
        <v>17</v>
      </c>
      <c r="B83" s="171" t="str">
        <f>K64&amp;"地柜小计"</f>
        <v>A2厨房A面地柜小计</v>
      </c>
      <c r="C83" s="171"/>
      <c r="D83" s="171"/>
      <c r="E83" s="171"/>
      <c r="F83" s="171"/>
      <c r="G83" s="171"/>
      <c r="H83" s="171"/>
      <c r="I83" s="171"/>
      <c r="J83" s="171"/>
      <c r="K83" s="172"/>
      <c r="L83" s="173"/>
      <c r="M83" s="174"/>
      <c r="N83" s="174"/>
      <c r="O83" s="174"/>
      <c r="P83" s="162"/>
      <c r="R83" s="146"/>
    </row>
    <row r="84" spans="1:18" ht="21.95" customHeight="1">
      <c r="A84" s="171" t="str">
        <f>K64&amp;"综合单价"</f>
        <v>A2厨房A面综合单价</v>
      </c>
      <c r="B84" s="171"/>
      <c r="C84" s="171"/>
      <c r="D84" s="171"/>
      <c r="E84" s="171"/>
      <c r="F84" s="171"/>
      <c r="G84" s="171"/>
      <c r="H84" s="171"/>
      <c r="I84" s="171"/>
      <c r="J84" s="171"/>
      <c r="K84" s="197"/>
      <c r="L84" s="178"/>
      <c r="M84" s="174"/>
      <c r="N84" s="174"/>
      <c r="O84" s="174"/>
      <c r="P84" s="162"/>
      <c r="R84" s="146"/>
    </row>
    <row r="85" spans="1:18" ht="21.95" customHeight="1">
      <c r="A85" s="179" t="s">
        <v>184</v>
      </c>
      <c r="B85" s="179"/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R85" s="146"/>
    </row>
    <row r="86" spans="1:18" ht="21.95" customHeight="1">
      <c r="R86" s="146"/>
    </row>
    <row r="87" spans="1:18" ht="21.95" customHeight="1">
      <c r="A87" s="136" t="str">
        <f>K88&amp;"报价清单"</f>
        <v>A2厨房B面报价清单</v>
      </c>
      <c r="B87" s="136"/>
      <c r="C87" s="136"/>
      <c r="D87" s="137"/>
      <c r="E87" s="136"/>
      <c r="F87" s="136"/>
      <c r="G87" s="136"/>
      <c r="H87" s="136"/>
      <c r="I87" s="136"/>
      <c r="J87" s="136"/>
      <c r="K87" s="138"/>
      <c r="L87" s="138"/>
      <c r="M87" s="136"/>
      <c r="N87" s="136"/>
      <c r="O87" s="136"/>
      <c r="P87" s="136"/>
      <c r="R87" s="146"/>
    </row>
    <row r="88" spans="1:18" ht="21.95" customHeight="1">
      <c r="A88" s="140" t="s">
        <v>157</v>
      </c>
      <c r="B88" s="140"/>
      <c r="C88" s="141"/>
      <c r="D88" s="141"/>
      <c r="E88" s="141"/>
      <c r="F88" s="141"/>
      <c r="G88" s="141"/>
      <c r="H88" s="141"/>
      <c r="I88" s="140" t="s">
        <v>14</v>
      </c>
      <c r="J88" s="185"/>
      <c r="K88" s="143" t="s">
        <v>213</v>
      </c>
      <c r="L88" s="144"/>
      <c r="M88" s="144"/>
      <c r="N88" s="144"/>
      <c r="O88" s="144"/>
      <c r="P88" s="145"/>
      <c r="R88" s="146"/>
    </row>
    <row r="89" spans="1:18" ht="21.95" customHeight="1">
      <c r="A89" s="147" t="s">
        <v>13</v>
      </c>
      <c r="B89" s="147" t="s">
        <v>132</v>
      </c>
      <c r="C89" s="147" t="s">
        <v>159</v>
      </c>
      <c r="D89" s="147"/>
      <c r="E89" s="148" t="s">
        <v>160</v>
      </c>
      <c r="F89" s="149"/>
      <c r="G89" s="150"/>
      <c r="H89" s="147" t="s">
        <v>81</v>
      </c>
      <c r="I89" s="147" t="s">
        <v>79</v>
      </c>
      <c r="J89" s="147" t="s">
        <v>161</v>
      </c>
      <c r="K89" s="147" t="s">
        <v>137</v>
      </c>
      <c r="L89" s="147" t="s">
        <v>48</v>
      </c>
      <c r="M89" s="147" t="s">
        <v>162</v>
      </c>
      <c r="N89" s="147" t="s">
        <v>163</v>
      </c>
      <c r="O89" s="147" t="s">
        <v>164</v>
      </c>
      <c r="P89" s="147" t="s">
        <v>22</v>
      </c>
      <c r="R89" s="146"/>
    </row>
    <row r="90" spans="1:18" ht="21.95" customHeight="1">
      <c r="A90" s="147"/>
      <c r="B90" s="147"/>
      <c r="C90" s="153" t="s">
        <v>165</v>
      </c>
      <c r="D90" s="153" t="s">
        <v>166</v>
      </c>
      <c r="E90" s="153" t="s">
        <v>167</v>
      </c>
      <c r="F90" s="153" t="s">
        <v>168</v>
      </c>
      <c r="G90" s="153" t="s">
        <v>169</v>
      </c>
      <c r="H90" s="147"/>
      <c r="I90" s="147"/>
      <c r="J90" s="147"/>
      <c r="K90" s="147"/>
      <c r="L90" s="147"/>
      <c r="M90" s="147"/>
      <c r="N90" s="147"/>
      <c r="O90" s="147"/>
      <c r="P90" s="147"/>
      <c r="R90" s="146"/>
    </row>
    <row r="91" spans="1:18" ht="21.95" customHeight="1">
      <c r="A91" s="155">
        <v>1</v>
      </c>
      <c r="B91" s="186" t="s">
        <v>170</v>
      </c>
      <c r="C91" s="157" t="s">
        <v>186</v>
      </c>
      <c r="D91" s="158" t="s">
        <v>187</v>
      </c>
      <c r="E91" s="155">
        <v>800</v>
      </c>
      <c r="F91" s="155">
        <v>775</v>
      </c>
      <c r="G91" s="155">
        <v>350</v>
      </c>
      <c r="H91" s="155">
        <v>1</v>
      </c>
      <c r="I91" s="155" t="s">
        <v>156</v>
      </c>
      <c r="J91" s="159">
        <f>F91/1000</f>
        <v>0.77500000000000002</v>
      </c>
      <c r="K91" s="160"/>
      <c r="L91" s="160"/>
      <c r="M91" s="161"/>
      <c r="N91" s="161"/>
      <c r="O91" s="161"/>
      <c r="P91" s="162"/>
      <c r="R91" s="146"/>
    </row>
    <row r="92" spans="1:18" ht="21.95" customHeight="1">
      <c r="A92" s="155">
        <v>2</v>
      </c>
      <c r="B92" s="187"/>
      <c r="C92" s="163" t="s">
        <v>175</v>
      </c>
      <c r="D92" s="158" t="s">
        <v>199</v>
      </c>
      <c r="E92" s="155">
        <v>712</v>
      </c>
      <c r="F92" s="155">
        <v>50</v>
      </c>
      <c r="G92" s="155">
        <v>18</v>
      </c>
      <c r="H92" s="155">
        <v>1</v>
      </c>
      <c r="I92" s="155" t="s">
        <v>125</v>
      </c>
      <c r="J92" s="159">
        <f t="shared" ref="J92:J95" si="8">E92/1000*F92/1000*H92</f>
        <v>3.56E-2</v>
      </c>
      <c r="K92" s="160"/>
      <c r="L92" s="160"/>
      <c r="M92" s="161"/>
      <c r="N92" s="161"/>
      <c r="O92" s="161"/>
      <c r="P92" s="162"/>
      <c r="R92" s="146"/>
    </row>
    <row r="93" spans="1:18" ht="21.95" customHeight="1">
      <c r="A93" s="155">
        <v>3</v>
      </c>
      <c r="B93" s="156"/>
      <c r="C93" s="191" t="s">
        <v>177</v>
      </c>
      <c r="D93" s="158" t="s">
        <v>199</v>
      </c>
      <c r="E93" s="155">
        <v>800</v>
      </c>
      <c r="F93" s="155">
        <v>45</v>
      </c>
      <c r="G93" s="155">
        <v>18</v>
      </c>
      <c r="H93" s="155">
        <v>1</v>
      </c>
      <c r="I93" s="155" t="s">
        <v>125</v>
      </c>
      <c r="J93" s="159">
        <f t="shared" si="8"/>
        <v>3.5999999999999997E-2</v>
      </c>
      <c r="K93" s="160"/>
      <c r="L93" s="160"/>
      <c r="M93" s="161"/>
      <c r="N93" s="161"/>
      <c r="O93" s="161"/>
      <c r="P93" s="162"/>
      <c r="R93" s="146"/>
    </row>
    <row r="94" spans="1:18" ht="21.95" customHeight="1">
      <c r="A94" s="155">
        <v>4</v>
      </c>
      <c r="B94" s="156"/>
      <c r="C94" s="191" t="s">
        <v>192</v>
      </c>
      <c r="D94" s="158" t="s">
        <v>199</v>
      </c>
      <c r="E94" s="155">
        <v>800</v>
      </c>
      <c r="F94" s="155">
        <v>350</v>
      </c>
      <c r="G94" s="155">
        <v>18</v>
      </c>
      <c r="H94" s="155">
        <v>1</v>
      </c>
      <c r="I94" s="155" t="s">
        <v>125</v>
      </c>
      <c r="J94" s="159">
        <f t="shared" si="8"/>
        <v>0.28000000000000003</v>
      </c>
      <c r="K94" s="160"/>
      <c r="L94" s="160"/>
      <c r="M94" s="161"/>
      <c r="N94" s="161"/>
      <c r="O94" s="161"/>
      <c r="P94" s="162"/>
      <c r="R94" s="146"/>
    </row>
    <row r="95" spans="1:18" ht="21.95" customHeight="1">
      <c r="A95" s="155">
        <v>5</v>
      </c>
      <c r="B95" s="187"/>
      <c r="C95" s="163" t="s">
        <v>179</v>
      </c>
      <c r="D95" s="158" t="s">
        <v>199</v>
      </c>
      <c r="E95" s="155">
        <v>750</v>
      </c>
      <c r="F95" s="155">
        <v>356</v>
      </c>
      <c r="G95" s="155">
        <v>18</v>
      </c>
      <c r="H95" s="155">
        <v>2</v>
      </c>
      <c r="I95" s="155" t="s">
        <v>125</v>
      </c>
      <c r="J95" s="159">
        <f t="shared" si="8"/>
        <v>0.53400000000000003</v>
      </c>
      <c r="K95" s="160"/>
      <c r="L95" s="160"/>
      <c r="M95" s="161"/>
      <c r="N95" s="161"/>
      <c r="O95" s="161"/>
      <c r="P95" s="162"/>
      <c r="R95" s="146"/>
    </row>
    <row r="96" spans="1:18" ht="21.95" customHeight="1">
      <c r="A96" s="155">
        <v>6</v>
      </c>
      <c r="B96" s="155" t="s">
        <v>180</v>
      </c>
      <c r="C96" s="165" t="s">
        <v>181</v>
      </c>
      <c r="D96" s="188"/>
      <c r="E96" s="189"/>
      <c r="F96" s="167">
        <v>712</v>
      </c>
      <c r="G96" s="167"/>
      <c r="H96" s="168">
        <v>1</v>
      </c>
      <c r="I96" s="155" t="s">
        <v>183</v>
      </c>
      <c r="J96" s="159">
        <f>H96</f>
        <v>1</v>
      </c>
      <c r="K96" s="160"/>
      <c r="L96" s="160"/>
      <c r="M96" s="161"/>
      <c r="N96" s="161"/>
      <c r="O96" s="161"/>
      <c r="P96" s="169"/>
      <c r="R96" s="146"/>
    </row>
    <row r="97" spans="1:18" ht="21.95" customHeight="1">
      <c r="A97" s="155">
        <v>7</v>
      </c>
      <c r="B97" s="171" t="str">
        <f>K88&amp;"吊柜小计"</f>
        <v>A2厨房B面吊柜小计</v>
      </c>
      <c r="C97" s="171"/>
      <c r="D97" s="171"/>
      <c r="E97" s="171"/>
      <c r="F97" s="171"/>
      <c r="G97" s="171"/>
      <c r="H97" s="171"/>
      <c r="I97" s="171"/>
      <c r="J97" s="171"/>
      <c r="K97" s="172"/>
      <c r="L97" s="173"/>
      <c r="M97" s="174"/>
      <c r="N97" s="174"/>
      <c r="O97" s="174"/>
      <c r="P97" s="162"/>
      <c r="R97" s="146"/>
    </row>
    <row r="98" spans="1:18" ht="21.95" customHeight="1">
      <c r="A98" s="155">
        <v>8</v>
      </c>
      <c r="B98" s="156" t="s">
        <v>170</v>
      </c>
      <c r="C98" s="190" t="s">
        <v>200</v>
      </c>
      <c r="D98" s="158" t="s">
        <v>188</v>
      </c>
      <c r="E98" s="155">
        <v>750</v>
      </c>
      <c r="F98" s="155">
        <v>725</v>
      </c>
      <c r="G98" s="155">
        <v>570</v>
      </c>
      <c r="H98" s="155">
        <v>1</v>
      </c>
      <c r="I98" s="155" t="s">
        <v>156</v>
      </c>
      <c r="J98" s="159">
        <f>F98/1000</f>
        <v>0.72499999999999998</v>
      </c>
      <c r="K98" s="160"/>
      <c r="L98" s="160"/>
      <c r="M98" s="161"/>
      <c r="N98" s="161"/>
      <c r="O98" s="161"/>
      <c r="P98" s="162"/>
      <c r="R98" s="146"/>
    </row>
    <row r="99" spans="1:18" ht="21.95" customHeight="1">
      <c r="A99" s="155">
        <v>9</v>
      </c>
      <c r="B99" s="156"/>
      <c r="C99" s="191" t="s">
        <v>179</v>
      </c>
      <c r="D99" s="158" t="s">
        <v>199</v>
      </c>
      <c r="E99" s="155">
        <v>720</v>
      </c>
      <c r="F99" s="155">
        <v>331</v>
      </c>
      <c r="G99" s="155">
        <v>18</v>
      </c>
      <c r="H99" s="155">
        <v>2</v>
      </c>
      <c r="I99" s="155" t="s">
        <v>125</v>
      </c>
      <c r="J99" s="159">
        <f t="shared" ref="J99:J102" si="9">E99/1000*F99/1000*H99</f>
        <v>0.47664000000000001</v>
      </c>
      <c r="K99" s="160"/>
      <c r="L99" s="160"/>
      <c r="M99" s="161"/>
      <c r="N99" s="161"/>
      <c r="O99" s="161"/>
      <c r="P99" s="162"/>
      <c r="R99" s="146"/>
    </row>
    <row r="100" spans="1:18" ht="21.95" customHeight="1">
      <c r="A100" s="155">
        <v>10</v>
      </c>
      <c r="B100" s="156"/>
      <c r="C100" s="191" t="s">
        <v>177</v>
      </c>
      <c r="D100" s="158" t="s">
        <v>199</v>
      </c>
      <c r="E100" s="155">
        <f>331*2</f>
        <v>662</v>
      </c>
      <c r="F100" s="155">
        <v>70</v>
      </c>
      <c r="G100" s="155">
        <v>18</v>
      </c>
      <c r="H100" s="155">
        <v>1</v>
      </c>
      <c r="I100" s="155" t="s">
        <v>125</v>
      </c>
      <c r="J100" s="159">
        <f t="shared" si="9"/>
        <v>4.6340000000000006E-2</v>
      </c>
      <c r="K100" s="160"/>
      <c r="L100" s="160"/>
      <c r="M100" s="161"/>
      <c r="N100" s="161"/>
      <c r="O100" s="161"/>
      <c r="P100" s="162"/>
      <c r="R100" s="146"/>
    </row>
    <row r="101" spans="1:18" ht="21.95" customHeight="1">
      <c r="A101" s="155">
        <v>11</v>
      </c>
      <c r="B101" s="156"/>
      <c r="C101" s="191" t="s">
        <v>177</v>
      </c>
      <c r="D101" s="158" t="s">
        <v>199</v>
      </c>
      <c r="E101" s="155">
        <v>750</v>
      </c>
      <c r="F101" s="155">
        <v>45</v>
      </c>
      <c r="G101" s="155">
        <v>18</v>
      </c>
      <c r="H101" s="155">
        <v>1</v>
      </c>
      <c r="I101" s="155" t="s">
        <v>125</v>
      </c>
      <c r="J101" s="159">
        <f t="shared" si="9"/>
        <v>3.3750000000000002E-2</v>
      </c>
      <c r="K101" s="160"/>
      <c r="L101" s="160"/>
      <c r="M101" s="161"/>
      <c r="N101" s="161"/>
      <c r="O101" s="161"/>
      <c r="P101" s="162"/>
      <c r="R101" s="146"/>
    </row>
    <row r="102" spans="1:18" ht="21.95" customHeight="1">
      <c r="A102" s="155">
        <v>12</v>
      </c>
      <c r="B102" s="156"/>
      <c r="C102" s="191" t="s">
        <v>192</v>
      </c>
      <c r="D102" s="158" t="s">
        <v>199</v>
      </c>
      <c r="E102" s="155">
        <v>570</v>
      </c>
      <c r="F102" s="155">
        <v>750</v>
      </c>
      <c r="G102" s="155">
        <v>18</v>
      </c>
      <c r="H102" s="155">
        <v>1</v>
      </c>
      <c r="I102" s="155" t="s">
        <v>125</v>
      </c>
      <c r="J102" s="159">
        <f t="shared" si="9"/>
        <v>0.42749999999999994</v>
      </c>
      <c r="K102" s="160"/>
      <c r="L102" s="160"/>
      <c r="M102" s="161"/>
      <c r="N102" s="161"/>
      <c r="O102" s="161"/>
      <c r="P102" s="162"/>
      <c r="R102" s="146"/>
    </row>
    <row r="103" spans="1:18" ht="21.95" customHeight="1">
      <c r="A103" s="155">
        <v>13</v>
      </c>
      <c r="B103" s="155" t="s">
        <v>193</v>
      </c>
      <c r="C103" s="190" t="s">
        <v>194</v>
      </c>
      <c r="D103" s="190" t="s">
        <v>203</v>
      </c>
      <c r="E103" s="192">
        <v>775</v>
      </c>
      <c r="F103" s="193">
        <v>600</v>
      </c>
      <c r="G103" s="193"/>
      <c r="H103" s="194">
        <f>E103/1000</f>
        <v>0.77500000000000002</v>
      </c>
      <c r="I103" s="195" t="s">
        <v>156</v>
      </c>
      <c r="J103" s="159">
        <f>H103</f>
        <v>0.77500000000000002</v>
      </c>
      <c r="K103" s="160"/>
      <c r="L103" s="160"/>
      <c r="M103" s="161"/>
      <c r="N103" s="161"/>
      <c r="O103" s="161"/>
      <c r="P103" s="196" t="s">
        <v>196</v>
      </c>
      <c r="R103" s="146"/>
    </row>
    <row r="104" spans="1:18" ht="21.95" customHeight="1">
      <c r="A104" s="155">
        <v>14</v>
      </c>
      <c r="B104" s="171" t="str">
        <f>K88&amp;"地柜小计"</f>
        <v>A2厨房B面地柜小计</v>
      </c>
      <c r="C104" s="171"/>
      <c r="D104" s="171"/>
      <c r="E104" s="171"/>
      <c r="F104" s="171"/>
      <c r="G104" s="171"/>
      <c r="H104" s="171"/>
      <c r="I104" s="171"/>
      <c r="J104" s="171"/>
      <c r="K104" s="172"/>
      <c r="L104" s="173"/>
      <c r="M104" s="174"/>
      <c r="N104" s="174"/>
      <c r="O104" s="174"/>
      <c r="P104" s="162"/>
      <c r="R104" s="146"/>
    </row>
    <row r="105" spans="1:18" ht="21.95" customHeight="1">
      <c r="A105" s="171" t="str">
        <f>K88&amp;"综合单价"</f>
        <v>A2厨房B面综合单价</v>
      </c>
      <c r="B105" s="171"/>
      <c r="C105" s="171"/>
      <c r="D105" s="171"/>
      <c r="E105" s="171"/>
      <c r="F105" s="171"/>
      <c r="G105" s="171"/>
      <c r="H105" s="171"/>
      <c r="I105" s="171"/>
      <c r="J105" s="171"/>
      <c r="K105" s="197"/>
      <c r="L105" s="178"/>
      <c r="M105" s="174"/>
      <c r="N105" s="174"/>
      <c r="O105" s="174"/>
      <c r="P105" s="162"/>
      <c r="R105" s="146"/>
    </row>
    <row r="106" spans="1:18" ht="21.95" customHeight="1">
      <c r="A106" s="179" t="s">
        <v>184</v>
      </c>
      <c r="B106" s="179"/>
      <c r="C106" s="179"/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R106" s="146"/>
    </row>
  </sheetData>
  <mergeCells count="108">
    <mergeCell ref="P89:P90"/>
    <mergeCell ref="M89:M90"/>
    <mergeCell ref="N3:N4"/>
    <mergeCell ref="N23:N24"/>
    <mergeCell ref="N44:N45"/>
    <mergeCell ref="N65:N66"/>
    <mergeCell ref="N89:N90"/>
    <mergeCell ref="O3:O4"/>
    <mergeCell ref="O23:O24"/>
    <mergeCell ref="O44:O45"/>
    <mergeCell ref="O65:O66"/>
    <mergeCell ref="O89:O90"/>
    <mergeCell ref="J89:J90"/>
    <mergeCell ref="K3:K4"/>
    <mergeCell ref="K23:K24"/>
    <mergeCell ref="K44:K45"/>
    <mergeCell ref="K65:K66"/>
    <mergeCell ref="K89:K90"/>
    <mergeCell ref="L3:L4"/>
    <mergeCell ref="L23:L24"/>
    <mergeCell ref="L44:L45"/>
    <mergeCell ref="L65:L66"/>
    <mergeCell ref="L89:L90"/>
    <mergeCell ref="B89:B90"/>
    <mergeCell ref="B91:B95"/>
    <mergeCell ref="B98:B102"/>
    <mergeCell ref="H3:H4"/>
    <mergeCell ref="H23:H24"/>
    <mergeCell ref="H44:H45"/>
    <mergeCell ref="H65:H66"/>
    <mergeCell ref="H89:H90"/>
    <mergeCell ref="I3:I4"/>
    <mergeCell ref="I23:I24"/>
    <mergeCell ref="I44:I45"/>
    <mergeCell ref="I65:I66"/>
    <mergeCell ref="I89:I90"/>
    <mergeCell ref="A88:B88"/>
    <mergeCell ref="C88:H88"/>
    <mergeCell ref="I88:J88"/>
    <mergeCell ref="C89:D89"/>
    <mergeCell ref="E89:G89"/>
    <mergeCell ref="B97:J97"/>
    <mergeCell ref="B104:J104"/>
    <mergeCell ref="A105:J105"/>
    <mergeCell ref="A3:A4"/>
    <mergeCell ref="A23:A24"/>
    <mergeCell ref="A44:A45"/>
    <mergeCell ref="A65:A66"/>
    <mergeCell ref="A89:A90"/>
    <mergeCell ref="B3:B4"/>
    <mergeCell ref="B5:B15"/>
    <mergeCell ref="B23:B24"/>
    <mergeCell ref="B25:B28"/>
    <mergeCell ref="B31:B35"/>
    <mergeCell ref="B44:B45"/>
    <mergeCell ref="B46:B49"/>
    <mergeCell ref="B52:B56"/>
    <mergeCell ref="B65:B66"/>
    <mergeCell ref="B67:B72"/>
    <mergeCell ref="B75:B81"/>
    <mergeCell ref="A64:B64"/>
    <mergeCell ref="C64:H64"/>
    <mergeCell ref="I64:J64"/>
    <mergeCell ref="C65:D65"/>
    <mergeCell ref="E65:G65"/>
    <mergeCell ref="B74:J74"/>
    <mergeCell ref="B83:J83"/>
    <mergeCell ref="A84:J84"/>
    <mergeCell ref="A87:P87"/>
    <mergeCell ref="J65:J66"/>
    <mergeCell ref="M65:M66"/>
    <mergeCell ref="P65:P66"/>
    <mergeCell ref="A43:B43"/>
    <mergeCell ref="C43:H43"/>
    <mergeCell ref="I43:J43"/>
    <mergeCell ref="C44:D44"/>
    <mergeCell ref="E44:G44"/>
    <mergeCell ref="B51:J51"/>
    <mergeCell ref="B59:J59"/>
    <mergeCell ref="A60:J60"/>
    <mergeCell ref="A63:P63"/>
    <mergeCell ref="J44:J45"/>
    <mergeCell ref="M44:M45"/>
    <mergeCell ref="P44:P45"/>
    <mergeCell ref="A22:B22"/>
    <mergeCell ref="C22:H22"/>
    <mergeCell ref="I22:J22"/>
    <mergeCell ref="C23:D23"/>
    <mergeCell ref="E23:G23"/>
    <mergeCell ref="B30:J30"/>
    <mergeCell ref="B38:J38"/>
    <mergeCell ref="A39:J39"/>
    <mergeCell ref="A42:P42"/>
    <mergeCell ref="J23:J24"/>
    <mergeCell ref="M23:M24"/>
    <mergeCell ref="P23:P24"/>
    <mergeCell ref="A1:P1"/>
    <mergeCell ref="A2:B2"/>
    <mergeCell ref="C2:H2"/>
    <mergeCell ref="I2:J2"/>
    <mergeCell ref="C3:D3"/>
    <mergeCell ref="E3:G3"/>
    <mergeCell ref="B17:J17"/>
    <mergeCell ref="A18:J18"/>
    <mergeCell ref="A21:P21"/>
    <mergeCell ref="J3:J4"/>
    <mergeCell ref="M3:M4"/>
    <mergeCell ref="P3:P4"/>
  </mergeCells>
  <phoneticPr fontId="38" type="noConversion"/>
  <pageMargins left="0.39305555555555599" right="0.39305555555555599" top="0.39305555555555599" bottom="0.39305555555555599" header="0.29861111111111099" footer="0.29861111111111099"/>
  <pageSetup paperSize="9" scale="95" fitToHeight="0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18</vt:i4>
      </vt:variant>
      <vt:variant>
        <vt:lpstr>命名范围</vt:lpstr>
      </vt:variant>
      <vt:variant>
        <vt:i4>1</vt:i4>
      </vt:variant>
    </vt:vector>
  </HeadingPairs>
  <TitlesOfParts>
    <vt:vector size="19" baseType="lpstr">
      <vt:lpstr>投标报价封面</vt:lpstr>
      <vt:lpstr>清单编制说明</vt:lpstr>
      <vt:lpstr>柜类+地板+门+踢脚线 汇总表</vt:lpstr>
      <vt:lpstr>柜类汇总表</vt:lpstr>
      <vt:lpstr>木地板汇总表</vt:lpstr>
      <vt:lpstr>门及踢脚线汇总表</vt:lpstr>
      <vt:lpstr>五金物料</vt:lpstr>
      <vt:lpstr>A1户型</vt:lpstr>
      <vt:lpstr>A2户型</vt:lpstr>
      <vt:lpstr>A2-2户型 </vt:lpstr>
      <vt:lpstr>A2-1户型</vt:lpstr>
      <vt:lpstr>A3-1户型</vt:lpstr>
      <vt:lpstr>A3户型</vt:lpstr>
      <vt:lpstr>A4户型</vt:lpstr>
      <vt:lpstr>A4-1户型 </vt:lpstr>
      <vt:lpstr>B1户型 </vt:lpstr>
      <vt:lpstr>C2-1户型</vt:lpstr>
      <vt:lpstr>C2户型</vt:lpstr>
      <vt:lpstr>门及踢脚线汇总表!Print_Area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Yangjiao</dc:creator>
  <cp:lastModifiedBy>Administrator</cp:lastModifiedBy>
  <cp:lastPrinted>2022-10-20T08:04:00Z</cp:lastPrinted>
  <dcterms:created xsi:type="dcterms:W3CDTF">2006-09-13T11:21:00Z</dcterms:created>
  <dcterms:modified xsi:type="dcterms:W3CDTF">2022-10-31T08:17:28Z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KSOReadingLayout">
    <vt:bool>false</vt:bool>
  </property>
  <property fmtid="{D5CDD505-2E9C-101B-9397-08002B2CF9AE}" pid="4" name="ICV">
    <vt:lpwstr>C7AB7219DE434AE79D38E03481A98590</vt:lpwstr>
  </property>
</Properties>
</file>